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x 8" sheetId="1" r:id="rId1"/>
    <sheet name="Anx 9" sheetId="2" r:id="rId2"/>
    <sheet name="Anx 11" sheetId="3" r:id="rId3"/>
    <sheet name="Anx 22" sheetId="4" r:id="rId4"/>
    <sheet name="Anx 23" sheetId="5" r:id="rId5"/>
    <sheet name="Anx 25" sheetId="6" r:id="rId6"/>
    <sheet name="Anx 26" sheetId="7" r:id="rId7"/>
    <sheet name="Anx 27" sheetId="8" r:id="rId8"/>
    <sheet name="Anx 28" sheetId="36" r:id="rId9"/>
    <sheet name="Anx 29" sheetId="37" r:id="rId10"/>
    <sheet name="Anx 30" sheetId="9" r:id="rId11"/>
    <sheet name="Anx 31" sheetId="10" r:id="rId12"/>
    <sheet name="Anx 32" sheetId="11" r:id="rId13"/>
    <sheet name="Anx 32 A" sheetId="12" r:id="rId14"/>
    <sheet name="Anx 33" sheetId="13" r:id="rId15"/>
    <sheet name="Anx 34" sheetId="14" r:id="rId16"/>
    <sheet name="Anx 34 A" sheetId="15" r:id="rId17"/>
    <sheet name="Anx 35" sheetId="16" r:id="rId18"/>
    <sheet name="Anx 52" sheetId="17" r:id="rId19"/>
    <sheet name="Anx 53" sheetId="18" r:id="rId20"/>
    <sheet name="Anx 54" sheetId="19" r:id="rId21"/>
    <sheet name="Anx 55" sheetId="20" r:id="rId22"/>
    <sheet name="Anx 56" sheetId="21" r:id="rId23"/>
    <sheet name="Anx 57" sheetId="40" r:id="rId24"/>
    <sheet name="Anx 58" sheetId="22" r:id="rId25"/>
    <sheet name="Anx 58 A" sheetId="23" r:id="rId26"/>
    <sheet name="Anx 58 B" sheetId="24" r:id="rId27"/>
    <sheet name="Anx 59" sheetId="25" r:id="rId28"/>
    <sheet name="Anx 60" sheetId="26" r:id="rId29"/>
    <sheet name="Anx 61" sheetId="27" r:id="rId30"/>
    <sheet name="Anx 62" sheetId="28" r:id="rId31"/>
    <sheet name="Anx 63" sheetId="29" r:id="rId32"/>
    <sheet name="Anx 64" sheetId="30" r:id="rId33"/>
    <sheet name="Anx 65" sheetId="31" r:id="rId34"/>
    <sheet name="Anx 65 A" sheetId="32" r:id="rId35"/>
    <sheet name="Anx 72" sheetId="33" r:id="rId36"/>
  </sheets>
  <externalReferences>
    <externalReference r:id="rId37"/>
    <externalReference r:id="rId38"/>
    <externalReference r:id="rId39"/>
    <externalReference r:id="rId40"/>
    <externalReference r:id="rId41"/>
  </externalReferences>
  <calcPr calcId="152511"/>
</workbook>
</file>

<file path=xl/calcChain.xml><?xml version="1.0" encoding="utf-8"?>
<calcChain xmlns="http://schemas.openxmlformats.org/spreadsheetml/2006/main">
  <c r="L35" i="32" l="1"/>
  <c r="K35" i="32"/>
  <c r="H35" i="32"/>
  <c r="J35" i="32" s="1"/>
  <c r="G35" i="32"/>
  <c r="F35" i="32"/>
  <c r="E35" i="32"/>
  <c r="I35" i="32" s="1"/>
  <c r="D35" i="32"/>
  <c r="C35" i="32"/>
  <c r="J34" i="32"/>
  <c r="I34" i="32"/>
  <c r="J33" i="32"/>
  <c r="I33" i="32"/>
  <c r="J32" i="32"/>
  <c r="I32" i="32"/>
  <c r="J31" i="32"/>
  <c r="I31" i="32"/>
  <c r="J30" i="32"/>
  <c r="I30" i="32"/>
  <c r="J29" i="32"/>
  <c r="I29" i="32"/>
  <c r="J28" i="32"/>
  <c r="I28" i="32"/>
  <c r="J27" i="32"/>
  <c r="I27" i="32"/>
  <c r="J26" i="32"/>
  <c r="I26" i="32"/>
  <c r="J25" i="32"/>
  <c r="I25" i="32"/>
  <c r="J24" i="32"/>
  <c r="I24" i="32"/>
  <c r="J23" i="32"/>
  <c r="I23" i="32"/>
  <c r="J22" i="32"/>
  <c r="I22" i="32"/>
  <c r="J21" i="32"/>
  <c r="I21" i="32"/>
  <c r="J20" i="32"/>
  <c r="I20" i="32"/>
  <c r="J19" i="32"/>
  <c r="I19" i="32"/>
  <c r="J18" i="32"/>
  <c r="I18" i="32"/>
  <c r="J17" i="32"/>
  <c r="I17" i="32"/>
  <c r="J16" i="32"/>
  <c r="I16" i="32"/>
  <c r="J15" i="32"/>
  <c r="I15" i="32"/>
  <c r="J14" i="32"/>
  <c r="I14" i="32"/>
  <c r="J13" i="32"/>
  <c r="I13" i="32"/>
  <c r="J12" i="32"/>
  <c r="I12" i="32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L53" i="31" l="1"/>
  <c r="K53" i="31"/>
  <c r="H53" i="31"/>
  <c r="J53" i="31" s="1"/>
  <c r="G53" i="31"/>
  <c r="F53" i="31"/>
  <c r="E53" i="31"/>
  <c r="I53" i="31" s="1"/>
  <c r="D53" i="31"/>
  <c r="C53" i="31"/>
  <c r="J52" i="31"/>
  <c r="I52" i="31"/>
  <c r="J51" i="31"/>
  <c r="I51" i="31"/>
  <c r="J50" i="31"/>
  <c r="I50" i="31"/>
  <c r="J49" i="31"/>
  <c r="I49" i="31"/>
  <c r="J48" i="31"/>
  <c r="I48" i="31"/>
  <c r="J47" i="31"/>
  <c r="I47" i="31"/>
  <c r="J46" i="31"/>
  <c r="I46" i="31"/>
  <c r="J45" i="31"/>
  <c r="I45" i="31"/>
  <c r="J44" i="31"/>
  <c r="I44" i="31"/>
  <c r="J43" i="31"/>
  <c r="I43" i="31"/>
  <c r="J42" i="31"/>
  <c r="I42" i="31"/>
  <c r="J41" i="31"/>
  <c r="I41" i="31"/>
  <c r="J40" i="31"/>
  <c r="I40" i="31"/>
  <c r="J39" i="31"/>
  <c r="I39" i="31"/>
  <c r="J38" i="31"/>
  <c r="I38" i="31"/>
  <c r="J37" i="31"/>
  <c r="I37" i="31"/>
  <c r="J36" i="31"/>
  <c r="I36" i="31"/>
  <c r="J35" i="31"/>
  <c r="I35" i="31"/>
  <c r="J34" i="31"/>
  <c r="I34" i="31"/>
  <c r="J33" i="31"/>
  <c r="I33" i="31"/>
  <c r="J32" i="31"/>
  <c r="I32" i="31"/>
  <c r="J31" i="31"/>
  <c r="I31" i="31"/>
  <c r="J30" i="31"/>
  <c r="I30" i="31"/>
  <c r="J29" i="31"/>
  <c r="I29" i="31"/>
  <c r="J28" i="31"/>
  <c r="I28" i="31"/>
  <c r="J27" i="31"/>
  <c r="I27" i="31"/>
  <c r="J26" i="31"/>
  <c r="I26" i="31"/>
  <c r="J25" i="31"/>
  <c r="I25" i="31"/>
  <c r="J24" i="31"/>
  <c r="I24" i="31"/>
  <c r="J23" i="31"/>
  <c r="I23" i="31"/>
  <c r="J22" i="31"/>
  <c r="I22" i="31"/>
  <c r="J21" i="31"/>
  <c r="I21" i="31"/>
  <c r="J20" i="31"/>
  <c r="I20" i="31"/>
  <c r="J19" i="31"/>
  <c r="I19" i="31"/>
  <c r="J18" i="31"/>
  <c r="I18" i="31"/>
  <c r="J17" i="31"/>
  <c r="I17" i="31"/>
  <c r="J16" i="31"/>
  <c r="I16" i="31"/>
  <c r="J15" i="31"/>
  <c r="I15" i="31"/>
  <c r="J14" i="31"/>
  <c r="I14" i="31"/>
  <c r="J13" i="31"/>
  <c r="I13" i="31"/>
  <c r="J12" i="31"/>
  <c r="I12" i="31"/>
  <c r="J11" i="31"/>
  <c r="I11" i="31"/>
  <c r="J10" i="31"/>
  <c r="I10" i="31"/>
  <c r="J9" i="31"/>
  <c r="I9" i="31"/>
  <c r="J8" i="31"/>
  <c r="I8" i="31"/>
  <c r="J7" i="31"/>
  <c r="I7" i="31"/>
  <c r="J6" i="31"/>
  <c r="I6" i="31"/>
  <c r="J5" i="31"/>
  <c r="I5" i="31"/>
  <c r="K71" i="30" l="1"/>
  <c r="J71" i="30"/>
  <c r="I71" i="30"/>
  <c r="H71" i="30"/>
  <c r="G71" i="30"/>
  <c r="F71" i="30"/>
  <c r="E71" i="30"/>
  <c r="D71" i="30"/>
  <c r="C71" i="30"/>
  <c r="K68" i="30"/>
  <c r="J68" i="30"/>
  <c r="I68" i="30"/>
  <c r="H68" i="30"/>
  <c r="G68" i="30"/>
  <c r="F68" i="30"/>
  <c r="E68" i="30"/>
  <c r="D68" i="30"/>
  <c r="C68" i="30"/>
  <c r="K64" i="30"/>
  <c r="J64" i="30"/>
  <c r="I64" i="30"/>
  <c r="H64" i="30"/>
  <c r="G64" i="30"/>
  <c r="F64" i="30"/>
  <c r="E64" i="30"/>
  <c r="D64" i="30"/>
  <c r="C64" i="30"/>
  <c r="K62" i="30"/>
  <c r="J62" i="30"/>
  <c r="I62" i="30"/>
  <c r="H62" i="30"/>
  <c r="G62" i="30"/>
  <c r="F62" i="30"/>
  <c r="E62" i="30"/>
  <c r="D62" i="30"/>
  <c r="C62" i="30"/>
  <c r="K55" i="30"/>
  <c r="J55" i="30"/>
  <c r="I55" i="30"/>
  <c r="H55" i="30"/>
  <c r="G55" i="30"/>
  <c r="F55" i="30"/>
  <c r="E55" i="30"/>
  <c r="D55" i="30"/>
  <c r="C55" i="30"/>
  <c r="K51" i="30"/>
  <c r="J51" i="30"/>
  <c r="I51" i="30"/>
  <c r="H51" i="30"/>
  <c r="H72" i="30" s="1"/>
  <c r="G51" i="30"/>
  <c r="F51" i="30"/>
  <c r="E51" i="30"/>
  <c r="D51" i="30"/>
  <c r="D72" i="30" s="1"/>
  <c r="C51" i="30"/>
  <c r="K28" i="30"/>
  <c r="J28" i="30"/>
  <c r="I28" i="30"/>
  <c r="I57" i="30" s="1"/>
  <c r="H28" i="30"/>
  <c r="G28" i="30"/>
  <c r="F28" i="30"/>
  <c r="E28" i="30"/>
  <c r="E57" i="30" s="1"/>
  <c r="D28" i="30"/>
  <c r="C28" i="30"/>
  <c r="K12" i="30"/>
  <c r="K72" i="30" s="1"/>
  <c r="J12" i="30"/>
  <c r="J72" i="30" s="1"/>
  <c r="I12" i="30"/>
  <c r="I56" i="30" s="1"/>
  <c r="H12" i="30"/>
  <c r="H57" i="30" s="1"/>
  <c r="G12" i="30"/>
  <c r="G72" i="30" s="1"/>
  <c r="F12" i="30"/>
  <c r="F72" i="30" s="1"/>
  <c r="E12" i="30"/>
  <c r="E56" i="30" s="1"/>
  <c r="D12" i="30"/>
  <c r="D57" i="30" s="1"/>
  <c r="C12" i="30"/>
  <c r="C72" i="30" s="1"/>
  <c r="J56" i="30" l="1"/>
  <c r="C56" i="30"/>
  <c r="G56" i="30"/>
  <c r="K56" i="30"/>
  <c r="F57" i="30"/>
  <c r="J57" i="30"/>
  <c r="E72" i="30"/>
  <c r="I72" i="30"/>
  <c r="F56" i="30"/>
  <c r="D56" i="30"/>
  <c r="H56" i="30"/>
  <c r="C57" i="30"/>
  <c r="G57" i="30"/>
  <c r="K57" i="30"/>
  <c r="M70" i="29" l="1"/>
  <c r="L70" i="29"/>
  <c r="K70" i="29"/>
  <c r="N70" i="29" s="1"/>
  <c r="H70" i="29"/>
  <c r="G70" i="29"/>
  <c r="F70" i="29"/>
  <c r="J70" i="29" s="1"/>
  <c r="E70" i="29"/>
  <c r="D70" i="29"/>
  <c r="C70" i="29"/>
  <c r="N69" i="29"/>
  <c r="J69" i="29"/>
  <c r="I69" i="29"/>
  <c r="M67" i="29"/>
  <c r="L67" i="29"/>
  <c r="K67" i="29"/>
  <c r="N67" i="29" s="1"/>
  <c r="H67" i="29"/>
  <c r="G67" i="29"/>
  <c r="F67" i="29"/>
  <c r="E67" i="29"/>
  <c r="D67" i="29"/>
  <c r="C67" i="29"/>
  <c r="N66" i="29"/>
  <c r="J66" i="29"/>
  <c r="I66" i="29"/>
  <c r="N65" i="29"/>
  <c r="J65" i="29"/>
  <c r="I65" i="29"/>
  <c r="I67" i="29" s="1"/>
  <c r="M63" i="29"/>
  <c r="L63" i="29"/>
  <c r="K63" i="29"/>
  <c r="N63" i="29" s="1"/>
  <c r="H63" i="29"/>
  <c r="G63" i="29"/>
  <c r="F63" i="29"/>
  <c r="E63" i="29"/>
  <c r="D63" i="29"/>
  <c r="C63" i="29"/>
  <c r="N62" i="29"/>
  <c r="J62" i="29"/>
  <c r="J63" i="29" s="1"/>
  <c r="I62" i="29"/>
  <c r="I63" i="29" s="1"/>
  <c r="M61" i="29"/>
  <c r="L61" i="29"/>
  <c r="K61" i="29"/>
  <c r="N61" i="29" s="1"/>
  <c r="H61" i="29"/>
  <c r="G61" i="29"/>
  <c r="F61" i="29"/>
  <c r="E61" i="29"/>
  <c r="D61" i="29"/>
  <c r="C61" i="29"/>
  <c r="N60" i="29"/>
  <c r="J60" i="29"/>
  <c r="I60" i="29"/>
  <c r="N59" i="29"/>
  <c r="J59" i="29"/>
  <c r="I59" i="29"/>
  <c r="N58" i="29"/>
  <c r="J58" i="29"/>
  <c r="I58" i="29"/>
  <c r="M55" i="29"/>
  <c r="L55" i="29"/>
  <c r="K55" i="29"/>
  <c r="H55" i="29"/>
  <c r="G55" i="29"/>
  <c r="F55" i="29"/>
  <c r="E55" i="29"/>
  <c r="D55" i="29"/>
  <c r="C55" i="29"/>
  <c r="N54" i="29"/>
  <c r="J54" i="29"/>
  <c r="I54" i="29"/>
  <c r="N53" i="29"/>
  <c r="J53" i="29"/>
  <c r="I53" i="29"/>
  <c r="I55" i="29" s="1"/>
  <c r="M51" i="29"/>
  <c r="L51" i="29"/>
  <c r="K51" i="29"/>
  <c r="H51" i="29"/>
  <c r="G51" i="29"/>
  <c r="F51" i="29"/>
  <c r="E51" i="29"/>
  <c r="D51" i="29"/>
  <c r="C51" i="29"/>
  <c r="N50" i="29"/>
  <c r="J50" i="29"/>
  <c r="I50" i="29"/>
  <c r="N49" i="29"/>
  <c r="J49" i="29"/>
  <c r="I49" i="29"/>
  <c r="N48" i="29"/>
  <c r="J48" i="29"/>
  <c r="I48" i="29"/>
  <c r="N47" i="29"/>
  <c r="J47" i="29"/>
  <c r="I47" i="29"/>
  <c r="N46" i="29"/>
  <c r="J46" i="29"/>
  <c r="I46" i="29"/>
  <c r="N45" i="29"/>
  <c r="J45" i="29"/>
  <c r="I45" i="29"/>
  <c r="N44" i="29"/>
  <c r="J44" i="29"/>
  <c r="I44" i="29"/>
  <c r="N43" i="29"/>
  <c r="J43" i="29"/>
  <c r="I43" i="29"/>
  <c r="N42" i="29"/>
  <c r="J42" i="29"/>
  <c r="I42" i="29"/>
  <c r="N41" i="29"/>
  <c r="J41" i="29"/>
  <c r="I41" i="29"/>
  <c r="N40" i="29"/>
  <c r="J40" i="29"/>
  <c r="I40" i="29"/>
  <c r="N39" i="29"/>
  <c r="J39" i="29"/>
  <c r="I39" i="29"/>
  <c r="N38" i="29"/>
  <c r="J38" i="29"/>
  <c r="I38" i="29"/>
  <c r="N37" i="29"/>
  <c r="J37" i="29"/>
  <c r="I37" i="29"/>
  <c r="N36" i="29"/>
  <c r="J36" i="29"/>
  <c r="I36" i="29"/>
  <c r="N35" i="29"/>
  <c r="J35" i="29"/>
  <c r="I35" i="29"/>
  <c r="N34" i="29"/>
  <c r="J34" i="29"/>
  <c r="I34" i="29"/>
  <c r="N33" i="29"/>
  <c r="J33" i="29"/>
  <c r="I33" i="29"/>
  <c r="N32" i="29"/>
  <c r="J32" i="29"/>
  <c r="I32" i="29"/>
  <c r="N31" i="29"/>
  <c r="J31" i="29"/>
  <c r="I31" i="29"/>
  <c r="N30" i="29"/>
  <c r="J30" i="29"/>
  <c r="I30" i="29"/>
  <c r="M28" i="29"/>
  <c r="L28" i="29"/>
  <c r="K28" i="29"/>
  <c r="H28" i="29"/>
  <c r="G28" i="29"/>
  <c r="F28" i="29"/>
  <c r="E28" i="29"/>
  <c r="D28" i="29"/>
  <c r="C28" i="29"/>
  <c r="N27" i="29"/>
  <c r="J27" i="29"/>
  <c r="I27" i="29"/>
  <c r="N26" i="29"/>
  <c r="J26" i="29"/>
  <c r="I26" i="29"/>
  <c r="N25" i="29"/>
  <c r="J25" i="29"/>
  <c r="I25" i="29"/>
  <c r="N24" i="29"/>
  <c r="J24" i="29"/>
  <c r="I24" i="29"/>
  <c r="N23" i="29"/>
  <c r="J23" i="29"/>
  <c r="I23" i="29"/>
  <c r="N22" i="29"/>
  <c r="J22" i="29"/>
  <c r="I22" i="29"/>
  <c r="N21" i="29"/>
  <c r="J21" i="29"/>
  <c r="I21" i="29"/>
  <c r="N20" i="29"/>
  <c r="J20" i="29"/>
  <c r="I20" i="29"/>
  <c r="N19" i="29"/>
  <c r="J19" i="29"/>
  <c r="I19" i="29"/>
  <c r="N18" i="29"/>
  <c r="J18" i="29"/>
  <c r="I18" i="29"/>
  <c r="N17" i="29"/>
  <c r="J17" i="29"/>
  <c r="I17" i="29"/>
  <c r="N16" i="29"/>
  <c r="J16" i="29"/>
  <c r="I16" i="29"/>
  <c r="N15" i="29"/>
  <c r="J15" i="29"/>
  <c r="I15" i="29"/>
  <c r="N14" i="29"/>
  <c r="J14" i="29"/>
  <c r="J28" i="29" s="1"/>
  <c r="I14" i="29"/>
  <c r="J13" i="29"/>
  <c r="I13" i="29"/>
  <c r="M12" i="29"/>
  <c r="M56" i="29" s="1"/>
  <c r="M71" i="29" s="1"/>
  <c r="L12" i="29"/>
  <c r="K12" i="29"/>
  <c r="H12" i="29"/>
  <c r="H56" i="29" s="1"/>
  <c r="G12" i="29"/>
  <c r="F12" i="29"/>
  <c r="E12" i="29"/>
  <c r="E56" i="29" s="1"/>
  <c r="D12" i="29"/>
  <c r="D56" i="29" s="1"/>
  <c r="C12" i="29"/>
  <c r="N11" i="29"/>
  <c r="J11" i="29"/>
  <c r="I11" i="29"/>
  <c r="N10" i="29"/>
  <c r="J10" i="29"/>
  <c r="I10" i="29"/>
  <c r="N9" i="29"/>
  <c r="J9" i="29"/>
  <c r="I9" i="29"/>
  <c r="N8" i="29"/>
  <c r="J8" i="29"/>
  <c r="I8" i="29"/>
  <c r="I12" i="29" s="1"/>
  <c r="D71" i="29" l="1"/>
  <c r="H71" i="29"/>
  <c r="I61" i="29"/>
  <c r="J61" i="29"/>
  <c r="J67" i="29"/>
  <c r="C56" i="29"/>
  <c r="C71" i="29" s="1"/>
  <c r="J12" i="29"/>
  <c r="E71" i="29"/>
  <c r="N12" i="29"/>
  <c r="N55" i="29"/>
  <c r="I70" i="29"/>
  <c r="G56" i="29"/>
  <c r="G71" i="29" s="1"/>
  <c r="F56" i="29"/>
  <c r="F71" i="29" s="1"/>
  <c r="L56" i="29"/>
  <c r="L71" i="29" s="1"/>
  <c r="I28" i="29"/>
  <c r="I56" i="29" s="1"/>
  <c r="I71" i="29" s="1"/>
  <c r="N28" i="29"/>
  <c r="J51" i="29"/>
  <c r="I51" i="29"/>
  <c r="N51" i="29"/>
  <c r="J55" i="29"/>
  <c r="J56" i="29" s="1"/>
  <c r="J71" i="29" s="1"/>
  <c r="K56" i="29"/>
  <c r="N56" i="29" l="1"/>
  <c r="K71" i="29"/>
  <c r="N71" i="29" s="1"/>
  <c r="N70" i="28" l="1"/>
  <c r="M70" i="28"/>
  <c r="L70" i="28"/>
  <c r="K70" i="28"/>
  <c r="J70" i="28"/>
  <c r="I70" i="28"/>
  <c r="H70" i="28"/>
  <c r="G70" i="28"/>
  <c r="F70" i="28"/>
  <c r="E70" i="28"/>
  <c r="D70" i="28"/>
  <c r="C70" i="28"/>
  <c r="N69" i="28"/>
  <c r="M69" i="28"/>
  <c r="L69" i="28"/>
  <c r="N68" i="28"/>
  <c r="M68" i="28"/>
  <c r="L68" i="28"/>
  <c r="K68" i="28"/>
  <c r="K69" i="28" s="1"/>
  <c r="J68" i="28"/>
  <c r="J69" i="28" s="1"/>
  <c r="I68" i="28"/>
  <c r="I69" i="28" s="1"/>
  <c r="H68" i="28"/>
  <c r="H69" i="28" s="1"/>
  <c r="G68" i="28"/>
  <c r="G69" i="28" s="1"/>
  <c r="F68" i="28"/>
  <c r="F69" i="28" s="1"/>
  <c r="E68" i="28"/>
  <c r="E69" i="28" s="1"/>
  <c r="D68" i="28"/>
  <c r="D69" i="28" s="1"/>
  <c r="C68" i="28"/>
  <c r="C69" i="28" s="1"/>
  <c r="B68" i="28"/>
  <c r="N66" i="28"/>
  <c r="M66" i="28"/>
  <c r="L66" i="28"/>
  <c r="N65" i="28"/>
  <c r="M65" i="28"/>
  <c r="L65" i="28"/>
  <c r="K65" i="28"/>
  <c r="J65" i="28"/>
  <c r="I65" i="28"/>
  <c r="H65" i="28"/>
  <c r="H66" i="28" s="1"/>
  <c r="G65" i="28"/>
  <c r="F65" i="28"/>
  <c r="E65" i="28"/>
  <c r="D65" i="28"/>
  <c r="D66" i="28" s="1"/>
  <c r="C65" i="28"/>
  <c r="B65" i="28"/>
  <c r="N64" i="28"/>
  <c r="M64" i="28"/>
  <c r="L64" i="28"/>
  <c r="K64" i="28"/>
  <c r="K66" i="28" s="1"/>
  <c r="J64" i="28"/>
  <c r="J66" i="28" s="1"/>
  <c r="I64" i="28"/>
  <c r="I66" i="28" s="1"/>
  <c r="H64" i="28"/>
  <c r="G64" i="28"/>
  <c r="G66" i="28" s="1"/>
  <c r="F64" i="28"/>
  <c r="F66" i="28" s="1"/>
  <c r="E64" i="28"/>
  <c r="E66" i="28" s="1"/>
  <c r="D64" i="28"/>
  <c r="C64" i="28"/>
  <c r="C66" i="28" s="1"/>
  <c r="B64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J71" i="27" l="1"/>
  <c r="I71" i="27"/>
  <c r="H71" i="27"/>
  <c r="G71" i="27"/>
  <c r="F71" i="27"/>
  <c r="N71" i="27" s="1"/>
  <c r="E71" i="27"/>
  <c r="M71" i="27" s="1"/>
  <c r="D71" i="27"/>
  <c r="L71" i="27" s="1"/>
  <c r="C71" i="27"/>
  <c r="K71" i="27" s="1"/>
  <c r="N70" i="27"/>
  <c r="M70" i="27"/>
  <c r="L70" i="27"/>
  <c r="K70" i="27"/>
  <c r="J68" i="27"/>
  <c r="I68" i="27"/>
  <c r="H68" i="27"/>
  <c r="G68" i="27"/>
  <c r="F68" i="27"/>
  <c r="N68" i="27" s="1"/>
  <c r="E68" i="27"/>
  <c r="M68" i="27" s="1"/>
  <c r="D68" i="27"/>
  <c r="L68" i="27" s="1"/>
  <c r="C68" i="27"/>
  <c r="K68" i="27" s="1"/>
  <c r="N67" i="27"/>
  <c r="M67" i="27"/>
  <c r="L67" i="27"/>
  <c r="K67" i="27"/>
  <c r="N66" i="27"/>
  <c r="M66" i="27"/>
  <c r="L66" i="27"/>
  <c r="K66" i="27"/>
  <c r="J64" i="27"/>
  <c r="I64" i="27"/>
  <c r="H64" i="27"/>
  <c r="G64" i="27"/>
  <c r="F64" i="27"/>
  <c r="N64" i="27" s="1"/>
  <c r="E64" i="27"/>
  <c r="M64" i="27" s="1"/>
  <c r="D64" i="27"/>
  <c r="L64" i="27" s="1"/>
  <c r="C64" i="27"/>
  <c r="K64" i="27" s="1"/>
  <c r="N63" i="27"/>
  <c r="M63" i="27"/>
  <c r="L63" i="27"/>
  <c r="K63" i="27"/>
  <c r="J61" i="27"/>
  <c r="I61" i="27"/>
  <c r="H61" i="27"/>
  <c r="G61" i="27"/>
  <c r="F61" i="27"/>
  <c r="E61" i="27"/>
  <c r="D61" i="27"/>
  <c r="C61" i="27"/>
  <c r="N60" i="27"/>
  <c r="M60" i="27"/>
  <c r="L60" i="27"/>
  <c r="K60" i="27"/>
  <c r="N59" i="27"/>
  <c r="M59" i="27"/>
  <c r="L59" i="27"/>
  <c r="K59" i="27"/>
  <c r="N58" i="27"/>
  <c r="N61" i="27" s="1"/>
  <c r="M58" i="27"/>
  <c r="M61" i="27" s="1"/>
  <c r="L58" i="27"/>
  <c r="L61" i="27" s="1"/>
  <c r="K58" i="27"/>
  <c r="K61" i="27" s="1"/>
  <c r="J55" i="27"/>
  <c r="I55" i="27"/>
  <c r="H55" i="27"/>
  <c r="G55" i="27"/>
  <c r="F55" i="27"/>
  <c r="N55" i="27" s="1"/>
  <c r="E55" i="27"/>
  <c r="M55" i="27" s="1"/>
  <c r="D55" i="27"/>
  <c r="L55" i="27" s="1"/>
  <c r="C55" i="27"/>
  <c r="K55" i="27" s="1"/>
  <c r="N54" i="27"/>
  <c r="M54" i="27"/>
  <c r="L54" i="27"/>
  <c r="K54" i="27"/>
  <c r="N53" i="27"/>
  <c r="M53" i="27"/>
  <c r="L53" i="27"/>
  <c r="K53" i="27"/>
  <c r="J51" i="27"/>
  <c r="I51" i="27"/>
  <c r="H51" i="27"/>
  <c r="G51" i="27"/>
  <c r="F51" i="27"/>
  <c r="N51" i="27" s="1"/>
  <c r="E51" i="27"/>
  <c r="M51" i="27" s="1"/>
  <c r="D51" i="27"/>
  <c r="L51" i="27" s="1"/>
  <c r="C51" i="27"/>
  <c r="K51" i="27" s="1"/>
  <c r="N50" i="27"/>
  <c r="M50" i="27"/>
  <c r="L50" i="27"/>
  <c r="K50" i="27"/>
  <c r="N49" i="27"/>
  <c r="M49" i="27"/>
  <c r="L49" i="27"/>
  <c r="K49" i="27"/>
  <c r="N48" i="27"/>
  <c r="M48" i="27"/>
  <c r="L48" i="27"/>
  <c r="K48" i="27"/>
  <c r="N47" i="27"/>
  <c r="M47" i="27"/>
  <c r="L47" i="27"/>
  <c r="K47" i="27"/>
  <c r="N46" i="27"/>
  <c r="M46" i="27"/>
  <c r="L46" i="27"/>
  <c r="K46" i="27"/>
  <c r="N45" i="27"/>
  <c r="M45" i="27"/>
  <c r="L45" i="27"/>
  <c r="K45" i="27"/>
  <c r="N44" i="27"/>
  <c r="M44" i="27"/>
  <c r="L44" i="27"/>
  <c r="K44" i="27"/>
  <c r="N43" i="27"/>
  <c r="M43" i="27"/>
  <c r="L43" i="27"/>
  <c r="K43" i="27"/>
  <c r="N42" i="27"/>
  <c r="M42" i="27"/>
  <c r="L42" i="27"/>
  <c r="K42" i="27"/>
  <c r="N41" i="27"/>
  <c r="M41" i="27"/>
  <c r="L41" i="27"/>
  <c r="K41" i="27"/>
  <c r="N40" i="27"/>
  <c r="M40" i="27"/>
  <c r="L40" i="27"/>
  <c r="K40" i="27"/>
  <c r="N39" i="27"/>
  <c r="M39" i="27"/>
  <c r="L39" i="27"/>
  <c r="K39" i="27"/>
  <c r="N38" i="27"/>
  <c r="M38" i="27"/>
  <c r="L38" i="27"/>
  <c r="K38" i="27"/>
  <c r="N37" i="27"/>
  <c r="M37" i="27"/>
  <c r="L37" i="27"/>
  <c r="K37" i="27"/>
  <c r="N36" i="27"/>
  <c r="M36" i="27"/>
  <c r="L36" i="27"/>
  <c r="K36" i="27"/>
  <c r="N35" i="27"/>
  <c r="M35" i="27"/>
  <c r="L35" i="27"/>
  <c r="K35" i="27"/>
  <c r="N34" i="27"/>
  <c r="M34" i="27"/>
  <c r="L34" i="27"/>
  <c r="K34" i="27"/>
  <c r="N33" i="27"/>
  <c r="M33" i="27"/>
  <c r="L33" i="27"/>
  <c r="K33" i="27"/>
  <c r="N32" i="27"/>
  <c r="M32" i="27"/>
  <c r="L32" i="27"/>
  <c r="K32" i="27"/>
  <c r="N31" i="27"/>
  <c r="M31" i="27"/>
  <c r="L31" i="27"/>
  <c r="K31" i="27"/>
  <c r="N30" i="27"/>
  <c r="M30" i="27"/>
  <c r="L30" i="27"/>
  <c r="K30" i="27"/>
  <c r="J28" i="27"/>
  <c r="I28" i="27"/>
  <c r="H28" i="27"/>
  <c r="G28" i="27"/>
  <c r="F28" i="27"/>
  <c r="N28" i="27" s="1"/>
  <c r="E28" i="27"/>
  <c r="M28" i="27" s="1"/>
  <c r="D28" i="27"/>
  <c r="L28" i="27" s="1"/>
  <c r="C28" i="27"/>
  <c r="K28" i="27" s="1"/>
  <c r="N27" i="27"/>
  <c r="M27" i="27"/>
  <c r="L27" i="27"/>
  <c r="K27" i="27"/>
  <c r="N26" i="27"/>
  <c r="M26" i="27"/>
  <c r="L26" i="27"/>
  <c r="K26" i="27"/>
  <c r="N25" i="27"/>
  <c r="M25" i="27"/>
  <c r="L25" i="27"/>
  <c r="K25" i="27"/>
  <c r="N24" i="27"/>
  <c r="M24" i="27"/>
  <c r="L24" i="27"/>
  <c r="K24" i="27"/>
  <c r="N23" i="27"/>
  <c r="M23" i="27"/>
  <c r="L23" i="27"/>
  <c r="K23" i="27"/>
  <c r="N22" i="27"/>
  <c r="M22" i="27"/>
  <c r="L22" i="27"/>
  <c r="K22" i="27"/>
  <c r="N21" i="27"/>
  <c r="M21" i="27"/>
  <c r="L21" i="27"/>
  <c r="K21" i="27"/>
  <c r="N20" i="27"/>
  <c r="M20" i="27"/>
  <c r="L20" i="27"/>
  <c r="K20" i="27"/>
  <c r="N19" i="27"/>
  <c r="M19" i="27"/>
  <c r="L19" i="27"/>
  <c r="K19" i="27"/>
  <c r="N18" i="27"/>
  <c r="M18" i="27"/>
  <c r="L18" i="27"/>
  <c r="K18" i="27"/>
  <c r="N17" i="27"/>
  <c r="M17" i="27"/>
  <c r="L17" i="27"/>
  <c r="K17" i="27"/>
  <c r="N16" i="27"/>
  <c r="M16" i="27"/>
  <c r="L16" i="27"/>
  <c r="K16" i="27"/>
  <c r="N15" i="27"/>
  <c r="M15" i="27"/>
  <c r="L15" i="27"/>
  <c r="K15" i="27"/>
  <c r="N14" i="27"/>
  <c r="M14" i="27"/>
  <c r="L14" i="27"/>
  <c r="K14" i="27"/>
  <c r="J12" i="27"/>
  <c r="J56" i="27" s="1"/>
  <c r="J72" i="27" s="1"/>
  <c r="I12" i="27"/>
  <c r="I56" i="27" s="1"/>
  <c r="I72" i="27" s="1"/>
  <c r="H12" i="27"/>
  <c r="H56" i="27" s="1"/>
  <c r="H72" i="27" s="1"/>
  <c r="G12" i="27"/>
  <c r="G56" i="27" s="1"/>
  <c r="G72" i="27" s="1"/>
  <c r="F12" i="27"/>
  <c r="F56" i="27" s="1"/>
  <c r="F72" i="27" s="1"/>
  <c r="N72" i="27" s="1"/>
  <c r="E12" i="27"/>
  <c r="E56" i="27" s="1"/>
  <c r="E72" i="27" s="1"/>
  <c r="M72" i="27" s="1"/>
  <c r="D12" i="27"/>
  <c r="D56" i="27" s="1"/>
  <c r="D72" i="27" s="1"/>
  <c r="L72" i="27" s="1"/>
  <c r="C12" i="27"/>
  <c r="C56" i="27" s="1"/>
  <c r="C72" i="27" s="1"/>
  <c r="K72" i="27" s="1"/>
  <c r="N11" i="27"/>
  <c r="M11" i="27"/>
  <c r="L11" i="27"/>
  <c r="K11" i="27"/>
  <c r="N10" i="27"/>
  <c r="M10" i="27"/>
  <c r="L10" i="27"/>
  <c r="K10" i="27"/>
  <c r="N9" i="27"/>
  <c r="M9" i="27"/>
  <c r="L9" i="27"/>
  <c r="K9" i="27"/>
  <c r="N8" i="27"/>
  <c r="N12" i="27" s="1"/>
  <c r="N56" i="27" s="1"/>
  <c r="M8" i="27"/>
  <c r="M12" i="27" s="1"/>
  <c r="M56" i="27" s="1"/>
  <c r="L8" i="27"/>
  <c r="L12" i="27" s="1"/>
  <c r="L56" i="27" s="1"/>
  <c r="K8" i="27"/>
  <c r="K12" i="27" s="1"/>
  <c r="K56" i="27" s="1"/>
  <c r="N70" i="26" l="1"/>
  <c r="M70" i="26"/>
  <c r="L70" i="26"/>
  <c r="K70" i="26"/>
  <c r="J70" i="26"/>
  <c r="I70" i="26"/>
  <c r="H70" i="26"/>
  <c r="G70" i="26"/>
  <c r="F70" i="26"/>
  <c r="E70" i="26"/>
  <c r="D70" i="26"/>
  <c r="C70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N11" i="26"/>
  <c r="N55" i="26" s="1"/>
  <c r="N71" i="26" s="1"/>
  <c r="M11" i="26"/>
  <c r="M55" i="26" s="1"/>
  <c r="M71" i="26" s="1"/>
  <c r="L11" i="26"/>
  <c r="L55" i="26" s="1"/>
  <c r="L71" i="26" s="1"/>
  <c r="K11" i="26"/>
  <c r="K55" i="26" s="1"/>
  <c r="K71" i="26" s="1"/>
  <c r="J11" i="26"/>
  <c r="J55" i="26" s="1"/>
  <c r="J71" i="26" s="1"/>
  <c r="I11" i="26"/>
  <c r="I55" i="26" s="1"/>
  <c r="I71" i="26" s="1"/>
  <c r="H11" i="26"/>
  <c r="H55" i="26" s="1"/>
  <c r="H71" i="26" s="1"/>
  <c r="G11" i="26"/>
  <c r="G55" i="26" s="1"/>
  <c r="G71" i="26" s="1"/>
  <c r="F11" i="26"/>
  <c r="F55" i="26" s="1"/>
  <c r="F71" i="26" s="1"/>
  <c r="E11" i="26"/>
  <c r="E55" i="26" s="1"/>
  <c r="E71" i="26" s="1"/>
  <c r="D11" i="26"/>
  <c r="D55" i="26" s="1"/>
  <c r="D71" i="26" s="1"/>
  <c r="C11" i="26"/>
  <c r="C55" i="26" s="1"/>
  <c r="C71" i="26" s="1"/>
  <c r="D34" i="25" l="1"/>
  <c r="E34" i="25" s="1"/>
  <c r="C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K72" i="24" l="1"/>
  <c r="J72" i="24"/>
  <c r="I72" i="24"/>
  <c r="H72" i="24"/>
  <c r="L72" i="24" s="1"/>
  <c r="F72" i="24"/>
  <c r="E72" i="24"/>
  <c r="D72" i="24"/>
  <c r="C72" i="24"/>
  <c r="G72" i="24" s="1"/>
  <c r="L71" i="24"/>
  <c r="M71" i="24" s="1"/>
  <c r="G71" i="24"/>
  <c r="K69" i="24"/>
  <c r="J69" i="24"/>
  <c r="I69" i="24"/>
  <c r="H69" i="24"/>
  <c r="F69" i="24"/>
  <c r="E69" i="24"/>
  <c r="D69" i="24"/>
  <c r="C69" i="24"/>
  <c r="L68" i="24"/>
  <c r="G68" i="24"/>
  <c r="L67" i="24"/>
  <c r="L69" i="24" s="1"/>
  <c r="G67" i="24"/>
  <c r="K65" i="24"/>
  <c r="J65" i="24"/>
  <c r="I65" i="24"/>
  <c r="H65" i="24"/>
  <c r="F65" i="24"/>
  <c r="E65" i="24"/>
  <c r="D65" i="24"/>
  <c r="C65" i="24"/>
  <c r="L64" i="24"/>
  <c r="L65" i="24" s="1"/>
  <c r="G64" i="24"/>
  <c r="G65" i="24" s="1"/>
  <c r="K63" i="24"/>
  <c r="J63" i="24"/>
  <c r="I63" i="24"/>
  <c r="H63" i="24"/>
  <c r="F63" i="24"/>
  <c r="E63" i="24"/>
  <c r="D63" i="24"/>
  <c r="C63" i="24"/>
  <c r="L62" i="24"/>
  <c r="M62" i="24" s="1"/>
  <c r="G62" i="24"/>
  <c r="M61" i="24"/>
  <c r="L61" i="24"/>
  <c r="G61" i="24"/>
  <c r="L60" i="24"/>
  <c r="L63" i="24" s="1"/>
  <c r="G60" i="24"/>
  <c r="G63" i="24" s="1"/>
  <c r="K56" i="24"/>
  <c r="J56" i="24"/>
  <c r="I56" i="24"/>
  <c r="H56" i="24"/>
  <c r="F56" i="24"/>
  <c r="E56" i="24"/>
  <c r="D56" i="24"/>
  <c r="C56" i="24"/>
  <c r="L55" i="24"/>
  <c r="G55" i="24"/>
  <c r="L54" i="24"/>
  <c r="G54" i="24"/>
  <c r="G56" i="24" s="1"/>
  <c r="K52" i="24"/>
  <c r="J52" i="24"/>
  <c r="I52" i="24"/>
  <c r="H52" i="24"/>
  <c r="F52" i="24"/>
  <c r="E52" i="24"/>
  <c r="D52" i="24"/>
  <c r="C52" i="24"/>
  <c r="L51" i="24"/>
  <c r="M51" i="24" s="1"/>
  <c r="G51" i="24"/>
  <c r="L50" i="24"/>
  <c r="M50" i="24" s="1"/>
  <c r="G50" i="24"/>
  <c r="L49" i="24"/>
  <c r="M49" i="24" s="1"/>
  <c r="G49" i="24"/>
  <c r="M48" i="24"/>
  <c r="L48" i="24"/>
  <c r="G48" i="24"/>
  <c r="L47" i="24"/>
  <c r="M47" i="24" s="1"/>
  <c r="G47" i="24"/>
  <c r="L46" i="24"/>
  <c r="M46" i="24" s="1"/>
  <c r="G46" i="24"/>
  <c r="L45" i="24"/>
  <c r="M45" i="24" s="1"/>
  <c r="G45" i="24"/>
  <c r="L44" i="24"/>
  <c r="G44" i="24"/>
  <c r="M44" i="24" s="1"/>
  <c r="L43" i="24"/>
  <c r="M43" i="24" s="1"/>
  <c r="G43" i="24"/>
  <c r="L42" i="24"/>
  <c r="M42" i="24" s="1"/>
  <c r="G42" i="24"/>
  <c r="L41" i="24"/>
  <c r="M41" i="24" s="1"/>
  <c r="G41" i="24"/>
  <c r="M40" i="24"/>
  <c r="L40" i="24"/>
  <c r="G40" i="24"/>
  <c r="L39" i="24"/>
  <c r="M39" i="24" s="1"/>
  <c r="G39" i="24"/>
  <c r="L38" i="24"/>
  <c r="M38" i="24" s="1"/>
  <c r="G38" i="24"/>
  <c r="L37" i="24"/>
  <c r="M37" i="24" s="1"/>
  <c r="G37" i="24"/>
  <c r="L36" i="24"/>
  <c r="G36" i="24"/>
  <c r="M36" i="24" s="1"/>
  <c r="L35" i="24"/>
  <c r="M35" i="24" s="1"/>
  <c r="G35" i="24"/>
  <c r="L34" i="24"/>
  <c r="M34" i="24" s="1"/>
  <c r="G34" i="24"/>
  <c r="L33" i="24"/>
  <c r="M33" i="24" s="1"/>
  <c r="G33" i="24"/>
  <c r="M32" i="24"/>
  <c r="L32" i="24"/>
  <c r="G32" i="24"/>
  <c r="L31" i="24"/>
  <c r="L52" i="24" s="1"/>
  <c r="G31" i="24"/>
  <c r="K29" i="24"/>
  <c r="J29" i="24"/>
  <c r="I29" i="24"/>
  <c r="H29" i="24"/>
  <c r="F29" i="24"/>
  <c r="E29" i="24"/>
  <c r="D29" i="24"/>
  <c r="C29" i="24"/>
  <c r="L28" i="24"/>
  <c r="M28" i="24" s="1"/>
  <c r="G28" i="24"/>
  <c r="M27" i="24"/>
  <c r="L27" i="24"/>
  <c r="G27" i="24"/>
  <c r="L26" i="24"/>
  <c r="M26" i="24" s="1"/>
  <c r="G26" i="24"/>
  <c r="L25" i="24"/>
  <c r="M25" i="24" s="1"/>
  <c r="G25" i="24"/>
  <c r="L24" i="24"/>
  <c r="M24" i="24" s="1"/>
  <c r="G24" i="24"/>
  <c r="L23" i="24"/>
  <c r="G23" i="24"/>
  <c r="M23" i="24" s="1"/>
  <c r="L22" i="24"/>
  <c r="M22" i="24" s="1"/>
  <c r="G22" i="24"/>
  <c r="L21" i="24"/>
  <c r="M21" i="24" s="1"/>
  <c r="G21" i="24"/>
  <c r="L20" i="24"/>
  <c r="M20" i="24" s="1"/>
  <c r="G20" i="24"/>
  <c r="M19" i="24"/>
  <c r="L19" i="24"/>
  <c r="G19" i="24"/>
  <c r="L18" i="24"/>
  <c r="M18" i="24" s="1"/>
  <c r="G18" i="24"/>
  <c r="L17" i="24"/>
  <c r="M17" i="24" s="1"/>
  <c r="G17" i="24"/>
  <c r="L16" i="24"/>
  <c r="M16" i="24" s="1"/>
  <c r="G16" i="24"/>
  <c r="L15" i="24"/>
  <c r="G15" i="24"/>
  <c r="G29" i="24" s="1"/>
  <c r="K13" i="24"/>
  <c r="K57" i="24" s="1"/>
  <c r="K58" i="24" s="1"/>
  <c r="J13" i="24"/>
  <c r="I13" i="24"/>
  <c r="H13" i="24"/>
  <c r="H57" i="24" s="1"/>
  <c r="F13" i="24"/>
  <c r="E13" i="24"/>
  <c r="E57" i="24" s="1"/>
  <c r="D13" i="24"/>
  <c r="C13" i="24"/>
  <c r="C57" i="24" s="1"/>
  <c r="C58" i="24" s="1"/>
  <c r="C73" i="24" s="1"/>
  <c r="L12" i="24"/>
  <c r="G12" i="24"/>
  <c r="L11" i="24"/>
  <c r="G11" i="24"/>
  <c r="L10" i="24"/>
  <c r="M10" i="24" s="1"/>
  <c r="G10" i="24"/>
  <c r="M9" i="24"/>
  <c r="L9" i="24"/>
  <c r="G9" i="24"/>
  <c r="M6" i="24"/>
  <c r="H6" i="24"/>
  <c r="C6" i="24"/>
  <c r="K72" i="23"/>
  <c r="J72" i="23"/>
  <c r="I72" i="23"/>
  <c r="H72" i="23"/>
  <c r="L72" i="23" s="1"/>
  <c r="F72" i="23"/>
  <c r="E72" i="23"/>
  <c r="D72" i="23"/>
  <c r="C72" i="23"/>
  <c r="G72" i="23" s="1"/>
  <c r="L71" i="23"/>
  <c r="M71" i="23" s="1"/>
  <c r="G71" i="23"/>
  <c r="K69" i="23"/>
  <c r="J69" i="23"/>
  <c r="I69" i="23"/>
  <c r="H69" i="23"/>
  <c r="F69" i="23"/>
  <c r="E69" i="23"/>
  <c r="D69" i="23"/>
  <c r="C69" i="23"/>
  <c r="L68" i="23"/>
  <c r="M68" i="23" s="1"/>
  <c r="G68" i="23"/>
  <c r="L67" i="23"/>
  <c r="G67" i="23"/>
  <c r="G69" i="23" s="1"/>
  <c r="K65" i="23"/>
  <c r="J65" i="23"/>
  <c r="I65" i="23"/>
  <c r="H65" i="23"/>
  <c r="F65" i="23"/>
  <c r="E65" i="23"/>
  <c r="D65" i="23"/>
  <c r="C65" i="23"/>
  <c r="L64" i="23"/>
  <c r="M64" i="23" s="1"/>
  <c r="M65" i="23" s="1"/>
  <c r="G64" i="23"/>
  <c r="G65" i="23" s="1"/>
  <c r="K63" i="23"/>
  <c r="J63" i="23"/>
  <c r="I63" i="23"/>
  <c r="H63" i="23"/>
  <c r="F63" i="23"/>
  <c r="E63" i="23"/>
  <c r="D63" i="23"/>
  <c r="C63" i="23"/>
  <c r="M62" i="23"/>
  <c r="L62" i="23"/>
  <c r="G62" i="23"/>
  <c r="L61" i="23"/>
  <c r="G61" i="23"/>
  <c r="L60" i="23"/>
  <c r="L63" i="23" s="1"/>
  <c r="G60" i="23"/>
  <c r="K56" i="23"/>
  <c r="J56" i="23"/>
  <c r="I56" i="23"/>
  <c r="H56" i="23"/>
  <c r="F56" i="23"/>
  <c r="E56" i="23"/>
  <c r="D56" i="23"/>
  <c r="C56" i="23"/>
  <c r="L55" i="23"/>
  <c r="M55" i="23" s="1"/>
  <c r="G55" i="23"/>
  <c r="L54" i="23"/>
  <c r="L56" i="23" s="1"/>
  <c r="G54" i="23"/>
  <c r="G56" i="23" s="1"/>
  <c r="K52" i="23"/>
  <c r="J52" i="23"/>
  <c r="I52" i="23"/>
  <c r="H52" i="23"/>
  <c r="F52" i="23"/>
  <c r="E52" i="23"/>
  <c r="D52" i="23"/>
  <c r="C52" i="23"/>
  <c r="L51" i="23"/>
  <c r="M51" i="23" s="1"/>
  <c r="G51" i="23"/>
  <c r="L50" i="23"/>
  <c r="M50" i="23" s="1"/>
  <c r="G50" i="23"/>
  <c r="M49" i="23"/>
  <c r="L49" i="23"/>
  <c r="G49" i="23"/>
  <c r="L48" i="23"/>
  <c r="M48" i="23" s="1"/>
  <c r="G48" i="23"/>
  <c r="L47" i="23"/>
  <c r="M47" i="23" s="1"/>
  <c r="G47" i="23"/>
  <c r="L46" i="23"/>
  <c r="G46" i="23"/>
  <c r="L45" i="23"/>
  <c r="G45" i="23"/>
  <c r="M45" i="23" s="1"/>
  <c r="L44" i="23"/>
  <c r="M44" i="23" s="1"/>
  <c r="G44" i="23"/>
  <c r="L43" i="23"/>
  <c r="M43" i="23" s="1"/>
  <c r="G43" i="23"/>
  <c r="L42" i="23"/>
  <c r="G42" i="23"/>
  <c r="M41" i="23"/>
  <c r="L41" i="23"/>
  <c r="G41" i="23"/>
  <c r="L40" i="23"/>
  <c r="M40" i="23" s="1"/>
  <c r="G40" i="23"/>
  <c r="L39" i="23"/>
  <c r="M39" i="23" s="1"/>
  <c r="G39" i="23"/>
  <c r="L38" i="23"/>
  <c r="M38" i="23" s="1"/>
  <c r="G38" i="23"/>
  <c r="L37" i="23"/>
  <c r="G37" i="23"/>
  <c r="M37" i="23" s="1"/>
  <c r="L36" i="23"/>
  <c r="M36" i="23" s="1"/>
  <c r="G36" i="23"/>
  <c r="L35" i="23"/>
  <c r="M35" i="23" s="1"/>
  <c r="G35" i="23"/>
  <c r="L34" i="23"/>
  <c r="M34" i="23" s="1"/>
  <c r="G34" i="23"/>
  <c r="M33" i="23"/>
  <c r="L33" i="23"/>
  <c r="G33" i="23"/>
  <c r="L32" i="23"/>
  <c r="M32" i="23" s="1"/>
  <c r="G32" i="23"/>
  <c r="L31" i="23"/>
  <c r="G31" i="23"/>
  <c r="K29" i="23"/>
  <c r="J29" i="23"/>
  <c r="I29" i="23"/>
  <c r="H29" i="23"/>
  <c r="F29" i="23"/>
  <c r="E29" i="23"/>
  <c r="D29" i="23"/>
  <c r="C29" i="23"/>
  <c r="M28" i="23"/>
  <c r="L28" i="23"/>
  <c r="G28" i="23"/>
  <c r="L27" i="23"/>
  <c r="M27" i="23" s="1"/>
  <c r="G27" i="23"/>
  <c r="L26" i="23"/>
  <c r="M26" i="23" s="1"/>
  <c r="G26" i="23"/>
  <c r="L25" i="23"/>
  <c r="M25" i="23" s="1"/>
  <c r="G25" i="23"/>
  <c r="L24" i="23"/>
  <c r="G24" i="23"/>
  <c r="M24" i="23" s="1"/>
  <c r="L23" i="23"/>
  <c r="M23" i="23" s="1"/>
  <c r="G23" i="23"/>
  <c r="L22" i="23"/>
  <c r="M22" i="23" s="1"/>
  <c r="G22" i="23"/>
  <c r="L21" i="23"/>
  <c r="M21" i="23" s="1"/>
  <c r="G21" i="23"/>
  <c r="M20" i="23"/>
  <c r="L20" i="23"/>
  <c r="G20" i="23"/>
  <c r="L19" i="23"/>
  <c r="M19" i="23" s="1"/>
  <c r="G19" i="23"/>
  <c r="L18" i="23"/>
  <c r="M18" i="23" s="1"/>
  <c r="G18" i="23"/>
  <c r="L17" i="23"/>
  <c r="M17" i="23" s="1"/>
  <c r="G17" i="23"/>
  <c r="L16" i="23"/>
  <c r="G16" i="23"/>
  <c r="M16" i="23" s="1"/>
  <c r="L15" i="23"/>
  <c r="G15" i="23"/>
  <c r="K13" i="23"/>
  <c r="K57" i="23" s="1"/>
  <c r="J13" i="23"/>
  <c r="J57" i="23" s="1"/>
  <c r="J58" i="23" s="1"/>
  <c r="I13" i="23"/>
  <c r="H13" i="23"/>
  <c r="H57" i="23" s="1"/>
  <c r="F13" i="23"/>
  <c r="F57" i="23" s="1"/>
  <c r="F58" i="23" s="1"/>
  <c r="F73" i="23" s="1"/>
  <c r="E13" i="23"/>
  <c r="D13" i="23"/>
  <c r="D57" i="23" s="1"/>
  <c r="C13" i="23"/>
  <c r="C57" i="23" s="1"/>
  <c r="L12" i="23"/>
  <c r="M12" i="23" s="1"/>
  <c r="G12" i="23"/>
  <c r="L11" i="23"/>
  <c r="M11" i="23" s="1"/>
  <c r="G11" i="23"/>
  <c r="M10" i="23"/>
  <c r="L10" i="23"/>
  <c r="G10" i="23"/>
  <c r="L9" i="23"/>
  <c r="L13" i="23" s="1"/>
  <c r="G9" i="23"/>
  <c r="L72" i="22"/>
  <c r="M72" i="22" s="1"/>
  <c r="K72" i="22"/>
  <c r="J72" i="22"/>
  <c r="I72" i="22"/>
  <c r="H72" i="22"/>
  <c r="G72" i="22"/>
  <c r="F72" i="22"/>
  <c r="E72" i="22"/>
  <c r="D72" i="22"/>
  <c r="C72" i="22"/>
  <c r="L71" i="22"/>
  <c r="K71" i="22"/>
  <c r="J71" i="22"/>
  <c r="I71" i="22"/>
  <c r="H71" i="22"/>
  <c r="G71" i="22"/>
  <c r="M71" i="22" s="1"/>
  <c r="F71" i="22"/>
  <c r="E71" i="22"/>
  <c r="D71" i="22"/>
  <c r="C71" i="22"/>
  <c r="L70" i="22"/>
  <c r="M70" i="22" s="1"/>
  <c r="K70" i="22"/>
  <c r="J70" i="22"/>
  <c r="I70" i="22"/>
  <c r="H70" i="22"/>
  <c r="G70" i="22"/>
  <c r="F70" i="22"/>
  <c r="E70" i="22"/>
  <c r="D70" i="22"/>
  <c r="C70" i="22"/>
  <c r="B70" i="22"/>
  <c r="L68" i="22"/>
  <c r="M68" i="22" s="1"/>
  <c r="K68" i="22"/>
  <c r="J68" i="22"/>
  <c r="I68" i="22"/>
  <c r="H68" i="22"/>
  <c r="G68" i="22"/>
  <c r="F68" i="22"/>
  <c r="E68" i="22"/>
  <c r="D68" i="22"/>
  <c r="C68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M64" i="22"/>
  <c r="L64" i="22"/>
  <c r="K64" i="22"/>
  <c r="J64" i="22"/>
  <c r="I64" i="22"/>
  <c r="H64" i="22"/>
  <c r="G64" i="22"/>
  <c r="F64" i="22"/>
  <c r="E64" i="22"/>
  <c r="D64" i="22"/>
  <c r="C64" i="22"/>
  <c r="L63" i="22"/>
  <c r="M63" i="22" s="1"/>
  <c r="K63" i="22"/>
  <c r="J63" i="22"/>
  <c r="I63" i="22"/>
  <c r="H63" i="22"/>
  <c r="G63" i="22"/>
  <c r="F63" i="22"/>
  <c r="E63" i="22"/>
  <c r="D63" i="22"/>
  <c r="C63" i="22"/>
  <c r="B63" i="22"/>
  <c r="L62" i="22"/>
  <c r="M62" i="22" s="1"/>
  <c r="K62" i="22"/>
  <c r="J62" i="22"/>
  <c r="I62" i="22"/>
  <c r="H62" i="22"/>
  <c r="G62" i="22"/>
  <c r="F62" i="22"/>
  <c r="E62" i="22"/>
  <c r="D62" i="22"/>
  <c r="C62" i="22"/>
  <c r="B62" i="22"/>
  <c r="L61" i="22"/>
  <c r="M61" i="22" s="1"/>
  <c r="K61" i="22"/>
  <c r="J61" i="22"/>
  <c r="I61" i="22"/>
  <c r="H61" i="22"/>
  <c r="G61" i="22"/>
  <c r="F61" i="22"/>
  <c r="E61" i="22"/>
  <c r="D61" i="22"/>
  <c r="C61" i="22"/>
  <c r="B61" i="22"/>
  <c r="L60" i="22"/>
  <c r="M60" i="22" s="1"/>
  <c r="K60" i="22"/>
  <c r="J60" i="22"/>
  <c r="I60" i="22"/>
  <c r="H60" i="22"/>
  <c r="G60" i="22"/>
  <c r="F60" i="22"/>
  <c r="E60" i="22"/>
  <c r="D60" i="22"/>
  <c r="C60" i="22"/>
  <c r="B60" i="22"/>
  <c r="L59" i="22"/>
  <c r="M59" i="22" s="1"/>
  <c r="K59" i="22"/>
  <c r="J59" i="22"/>
  <c r="I59" i="22"/>
  <c r="H59" i="22"/>
  <c r="G59" i="22"/>
  <c r="F59" i="22"/>
  <c r="E59" i="22"/>
  <c r="D59" i="22"/>
  <c r="C59" i="22"/>
  <c r="B59" i="22"/>
  <c r="L57" i="22"/>
  <c r="M57" i="22" s="1"/>
  <c r="K57" i="22"/>
  <c r="J57" i="22"/>
  <c r="I57" i="22"/>
  <c r="H57" i="22"/>
  <c r="G57" i="22"/>
  <c r="F57" i="22"/>
  <c r="E57" i="22"/>
  <c r="D57" i="22"/>
  <c r="C57" i="22"/>
  <c r="L56" i="22"/>
  <c r="K56" i="22"/>
  <c r="J56" i="22"/>
  <c r="I56" i="22"/>
  <c r="H56" i="22"/>
  <c r="G56" i="22"/>
  <c r="M56" i="22" s="1"/>
  <c r="F56" i="22"/>
  <c r="E56" i="22"/>
  <c r="D56" i="22"/>
  <c r="C56" i="22"/>
  <c r="L55" i="22"/>
  <c r="M55" i="22" s="1"/>
  <c r="K55" i="22"/>
  <c r="J55" i="22"/>
  <c r="I55" i="22"/>
  <c r="H55" i="22"/>
  <c r="G55" i="22"/>
  <c r="F55" i="22"/>
  <c r="E55" i="22"/>
  <c r="D55" i="22"/>
  <c r="C55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M51" i="22"/>
  <c r="L51" i="22"/>
  <c r="K51" i="22"/>
  <c r="J51" i="22"/>
  <c r="I51" i="22"/>
  <c r="H51" i="22"/>
  <c r="G51" i="22"/>
  <c r="F51" i="22"/>
  <c r="E51" i="22"/>
  <c r="D51" i="22"/>
  <c r="C51" i="22"/>
  <c r="L50" i="22"/>
  <c r="M50" i="22" s="1"/>
  <c r="K50" i="22"/>
  <c r="J50" i="22"/>
  <c r="I50" i="22"/>
  <c r="H50" i="22"/>
  <c r="G50" i="22"/>
  <c r="F50" i="22"/>
  <c r="E50" i="22"/>
  <c r="D50" i="22"/>
  <c r="C50" i="22"/>
  <c r="B50" i="22"/>
  <c r="L49" i="22"/>
  <c r="M49" i="22" s="1"/>
  <c r="K49" i="22"/>
  <c r="J49" i="22"/>
  <c r="I49" i="22"/>
  <c r="H49" i="22"/>
  <c r="G49" i="22"/>
  <c r="F49" i="22"/>
  <c r="E49" i="22"/>
  <c r="D49" i="22"/>
  <c r="C49" i="22"/>
  <c r="B49" i="22"/>
  <c r="L48" i="22"/>
  <c r="M48" i="22" s="1"/>
  <c r="K48" i="22"/>
  <c r="J48" i="22"/>
  <c r="I48" i="22"/>
  <c r="H48" i="22"/>
  <c r="G48" i="22"/>
  <c r="F48" i="22"/>
  <c r="E48" i="22"/>
  <c r="D48" i="22"/>
  <c r="C48" i="22"/>
  <c r="B48" i="22"/>
  <c r="L47" i="22"/>
  <c r="M47" i="22" s="1"/>
  <c r="K47" i="22"/>
  <c r="J47" i="22"/>
  <c r="I47" i="22"/>
  <c r="H47" i="22"/>
  <c r="G47" i="22"/>
  <c r="F47" i="22"/>
  <c r="E47" i="22"/>
  <c r="D47" i="22"/>
  <c r="C47" i="22"/>
  <c r="B47" i="22"/>
  <c r="L46" i="22"/>
  <c r="M46" i="22" s="1"/>
  <c r="K46" i="22"/>
  <c r="J46" i="22"/>
  <c r="I46" i="22"/>
  <c r="H46" i="22"/>
  <c r="G46" i="22"/>
  <c r="F46" i="22"/>
  <c r="E46" i="22"/>
  <c r="D46" i="22"/>
  <c r="C46" i="22"/>
  <c r="B46" i="22"/>
  <c r="L45" i="22"/>
  <c r="M45" i="22" s="1"/>
  <c r="K45" i="22"/>
  <c r="J45" i="22"/>
  <c r="I45" i="22"/>
  <c r="H45" i="22"/>
  <c r="G45" i="22"/>
  <c r="F45" i="22"/>
  <c r="E45" i="22"/>
  <c r="D45" i="22"/>
  <c r="C45" i="22"/>
  <c r="B45" i="22"/>
  <c r="L44" i="22"/>
  <c r="M44" i="22" s="1"/>
  <c r="K44" i="22"/>
  <c r="J44" i="22"/>
  <c r="I44" i="22"/>
  <c r="H44" i="22"/>
  <c r="G44" i="22"/>
  <c r="F44" i="22"/>
  <c r="E44" i="22"/>
  <c r="D44" i="22"/>
  <c r="C44" i="22"/>
  <c r="B44" i="22"/>
  <c r="L43" i="22"/>
  <c r="M43" i="22" s="1"/>
  <c r="K43" i="22"/>
  <c r="J43" i="22"/>
  <c r="I43" i="22"/>
  <c r="H43" i="22"/>
  <c r="G43" i="22"/>
  <c r="F43" i="22"/>
  <c r="E43" i="22"/>
  <c r="D43" i="22"/>
  <c r="C43" i="22"/>
  <c r="B43" i="22"/>
  <c r="L42" i="22"/>
  <c r="M42" i="22" s="1"/>
  <c r="K42" i="22"/>
  <c r="J42" i="22"/>
  <c r="I42" i="22"/>
  <c r="H42" i="22"/>
  <c r="G42" i="22"/>
  <c r="F42" i="22"/>
  <c r="E42" i="22"/>
  <c r="D42" i="22"/>
  <c r="C42" i="22"/>
  <c r="B42" i="22"/>
  <c r="L41" i="22"/>
  <c r="M41" i="22" s="1"/>
  <c r="K41" i="22"/>
  <c r="J41" i="22"/>
  <c r="I41" i="22"/>
  <c r="H41" i="22"/>
  <c r="G41" i="22"/>
  <c r="F41" i="22"/>
  <c r="E41" i="22"/>
  <c r="D41" i="22"/>
  <c r="C41" i="22"/>
  <c r="B41" i="22"/>
  <c r="L40" i="22"/>
  <c r="M40" i="22" s="1"/>
  <c r="K40" i="22"/>
  <c r="J40" i="22"/>
  <c r="I40" i="22"/>
  <c r="H40" i="22"/>
  <c r="G40" i="22"/>
  <c r="F40" i="22"/>
  <c r="E40" i="22"/>
  <c r="D40" i="22"/>
  <c r="C40" i="22"/>
  <c r="B40" i="22"/>
  <c r="L39" i="22"/>
  <c r="M39" i="22" s="1"/>
  <c r="K39" i="22"/>
  <c r="J39" i="22"/>
  <c r="I39" i="22"/>
  <c r="H39" i="22"/>
  <c r="G39" i="22"/>
  <c r="F39" i="22"/>
  <c r="E39" i="22"/>
  <c r="D39" i="22"/>
  <c r="C39" i="22"/>
  <c r="B39" i="22"/>
  <c r="L38" i="22"/>
  <c r="M38" i="22" s="1"/>
  <c r="K38" i="22"/>
  <c r="J38" i="22"/>
  <c r="I38" i="22"/>
  <c r="H38" i="22"/>
  <c r="G38" i="22"/>
  <c r="F38" i="22"/>
  <c r="E38" i="22"/>
  <c r="D38" i="22"/>
  <c r="C38" i="22"/>
  <c r="B38" i="22"/>
  <c r="L37" i="22"/>
  <c r="M37" i="22" s="1"/>
  <c r="K37" i="22"/>
  <c r="J37" i="22"/>
  <c r="I37" i="22"/>
  <c r="H37" i="22"/>
  <c r="G37" i="22"/>
  <c r="F37" i="22"/>
  <c r="E37" i="22"/>
  <c r="D37" i="22"/>
  <c r="C37" i="22"/>
  <c r="B37" i="22"/>
  <c r="L36" i="22"/>
  <c r="M36" i="22" s="1"/>
  <c r="K36" i="22"/>
  <c r="J36" i="22"/>
  <c r="I36" i="22"/>
  <c r="H36" i="22"/>
  <c r="G36" i="22"/>
  <c r="F36" i="22"/>
  <c r="E36" i="22"/>
  <c r="D36" i="22"/>
  <c r="C36" i="22"/>
  <c r="B36" i="22"/>
  <c r="L35" i="22"/>
  <c r="M35" i="22" s="1"/>
  <c r="K35" i="22"/>
  <c r="J35" i="22"/>
  <c r="I35" i="22"/>
  <c r="H35" i="22"/>
  <c r="G35" i="22"/>
  <c r="F35" i="22"/>
  <c r="E35" i="22"/>
  <c r="D35" i="22"/>
  <c r="C35" i="22"/>
  <c r="B35" i="22"/>
  <c r="L34" i="22"/>
  <c r="M34" i="22" s="1"/>
  <c r="K34" i="22"/>
  <c r="J34" i="22"/>
  <c r="I34" i="22"/>
  <c r="H34" i="22"/>
  <c r="G34" i="22"/>
  <c r="F34" i="22"/>
  <c r="E34" i="22"/>
  <c r="D34" i="22"/>
  <c r="C34" i="22"/>
  <c r="B34" i="22"/>
  <c r="L33" i="22"/>
  <c r="M33" i="22" s="1"/>
  <c r="K33" i="22"/>
  <c r="J33" i="22"/>
  <c r="I33" i="22"/>
  <c r="H33" i="22"/>
  <c r="G33" i="22"/>
  <c r="F33" i="22"/>
  <c r="E33" i="22"/>
  <c r="D33" i="22"/>
  <c r="C33" i="22"/>
  <c r="B33" i="22"/>
  <c r="L32" i="22"/>
  <c r="M32" i="22" s="1"/>
  <c r="K32" i="22"/>
  <c r="J32" i="22"/>
  <c r="I32" i="22"/>
  <c r="H32" i="22"/>
  <c r="G32" i="22"/>
  <c r="F32" i="22"/>
  <c r="E32" i="22"/>
  <c r="D32" i="22"/>
  <c r="C32" i="22"/>
  <c r="B32" i="22"/>
  <c r="L31" i="22"/>
  <c r="M31" i="22" s="1"/>
  <c r="K31" i="22"/>
  <c r="J31" i="22"/>
  <c r="I31" i="22"/>
  <c r="H31" i="22"/>
  <c r="G31" i="22"/>
  <c r="F31" i="22"/>
  <c r="E31" i="22"/>
  <c r="D31" i="22"/>
  <c r="C31" i="22"/>
  <c r="B31" i="22"/>
  <c r="L30" i="22"/>
  <c r="M30" i="22" s="1"/>
  <c r="K30" i="22"/>
  <c r="J30" i="22"/>
  <c r="I30" i="22"/>
  <c r="H30" i="22"/>
  <c r="G30" i="22"/>
  <c r="F30" i="22"/>
  <c r="E30" i="22"/>
  <c r="D30" i="22"/>
  <c r="C30" i="22"/>
  <c r="B30" i="22"/>
  <c r="L28" i="22"/>
  <c r="M28" i="22" s="1"/>
  <c r="K28" i="22"/>
  <c r="J28" i="22"/>
  <c r="I28" i="22"/>
  <c r="H28" i="22"/>
  <c r="G28" i="22"/>
  <c r="F28" i="22"/>
  <c r="E28" i="22"/>
  <c r="D28" i="22"/>
  <c r="C28" i="22"/>
  <c r="L27" i="22"/>
  <c r="K27" i="22"/>
  <c r="J27" i="22"/>
  <c r="I27" i="22"/>
  <c r="H27" i="22"/>
  <c r="G27" i="22"/>
  <c r="M27" i="22" s="1"/>
  <c r="F27" i="22"/>
  <c r="E27" i="22"/>
  <c r="D27" i="22"/>
  <c r="C27" i="22"/>
  <c r="B27" i="22"/>
  <c r="L26" i="22"/>
  <c r="K26" i="22"/>
  <c r="J26" i="22"/>
  <c r="I26" i="22"/>
  <c r="H26" i="22"/>
  <c r="G26" i="22"/>
  <c r="M26" i="22" s="1"/>
  <c r="F26" i="22"/>
  <c r="E26" i="22"/>
  <c r="D26" i="22"/>
  <c r="C26" i="22"/>
  <c r="B26" i="22"/>
  <c r="L25" i="22"/>
  <c r="K25" i="22"/>
  <c r="J25" i="22"/>
  <c r="I25" i="22"/>
  <c r="H25" i="22"/>
  <c r="G25" i="22"/>
  <c r="M25" i="22" s="1"/>
  <c r="F25" i="22"/>
  <c r="E25" i="22"/>
  <c r="D25" i="22"/>
  <c r="C25" i="22"/>
  <c r="B25" i="22"/>
  <c r="L24" i="22"/>
  <c r="K24" i="22"/>
  <c r="J24" i="22"/>
  <c r="I24" i="22"/>
  <c r="H24" i="22"/>
  <c r="G24" i="22"/>
  <c r="M24" i="22" s="1"/>
  <c r="F24" i="22"/>
  <c r="E24" i="22"/>
  <c r="D24" i="22"/>
  <c r="C24" i="22"/>
  <c r="B24" i="22"/>
  <c r="L23" i="22"/>
  <c r="K23" i="22"/>
  <c r="J23" i="22"/>
  <c r="I23" i="22"/>
  <c r="H23" i="22"/>
  <c r="G23" i="22"/>
  <c r="M23" i="22" s="1"/>
  <c r="F23" i="22"/>
  <c r="E23" i="22"/>
  <c r="D23" i="22"/>
  <c r="C23" i="22"/>
  <c r="B23" i="22"/>
  <c r="L22" i="22"/>
  <c r="K22" i="22"/>
  <c r="J22" i="22"/>
  <c r="I22" i="22"/>
  <c r="H22" i="22"/>
  <c r="G22" i="22"/>
  <c r="M22" i="22" s="1"/>
  <c r="F22" i="22"/>
  <c r="E22" i="22"/>
  <c r="D22" i="22"/>
  <c r="C22" i="22"/>
  <c r="B22" i="22"/>
  <c r="L21" i="22"/>
  <c r="K21" i="22"/>
  <c r="J21" i="22"/>
  <c r="I21" i="22"/>
  <c r="H21" i="22"/>
  <c r="G21" i="22"/>
  <c r="M21" i="22" s="1"/>
  <c r="F21" i="22"/>
  <c r="E21" i="22"/>
  <c r="D21" i="22"/>
  <c r="C21" i="22"/>
  <c r="B21" i="22"/>
  <c r="L20" i="22"/>
  <c r="K20" i="22"/>
  <c r="J20" i="22"/>
  <c r="I20" i="22"/>
  <c r="H20" i="22"/>
  <c r="G20" i="22"/>
  <c r="M20" i="22" s="1"/>
  <c r="F20" i="22"/>
  <c r="E20" i="22"/>
  <c r="D20" i="22"/>
  <c r="C20" i="22"/>
  <c r="B20" i="22"/>
  <c r="L19" i="22"/>
  <c r="K19" i="22"/>
  <c r="J19" i="22"/>
  <c r="I19" i="22"/>
  <c r="H19" i="22"/>
  <c r="G19" i="22"/>
  <c r="M19" i="22" s="1"/>
  <c r="F19" i="22"/>
  <c r="E19" i="22"/>
  <c r="D19" i="22"/>
  <c r="C19" i="22"/>
  <c r="B19" i="22"/>
  <c r="L18" i="22"/>
  <c r="K18" i="22"/>
  <c r="J18" i="22"/>
  <c r="I18" i="22"/>
  <c r="H18" i="22"/>
  <c r="G18" i="22"/>
  <c r="M18" i="22" s="1"/>
  <c r="F18" i="22"/>
  <c r="E18" i="22"/>
  <c r="D18" i="22"/>
  <c r="C18" i="22"/>
  <c r="B18" i="22"/>
  <c r="L17" i="22"/>
  <c r="K17" i="22"/>
  <c r="J17" i="22"/>
  <c r="I17" i="22"/>
  <c r="H17" i="22"/>
  <c r="G17" i="22"/>
  <c r="M17" i="22" s="1"/>
  <c r="F17" i="22"/>
  <c r="E17" i="22"/>
  <c r="D17" i="22"/>
  <c r="C17" i="22"/>
  <c r="B17" i="22"/>
  <c r="L16" i="22"/>
  <c r="K16" i="22"/>
  <c r="J16" i="22"/>
  <c r="I16" i="22"/>
  <c r="H16" i="22"/>
  <c r="G16" i="22"/>
  <c r="M16" i="22" s="1"/>
  <c r="F16" i="22"/>
  <c r="E16" i="22"/>
  <c r="D16" i="22"/>
  <c r="C16" i="22"/>
  <c r="B16" i="22"/>
  <c r="L15" i="22"/>
  <c r="K15" i="22"/>
  <c r="J15" i="22"/>
  <c r="I15" i="22"/>
  <c r="H15" i="22"/>
  <c r="G15" i="22"/>
  <c r="M15" i="22" s="1"/>
  <c r="F15" i="22"/>
  <c r="E15" i="22"/>
  <c r="D15" i="22"/>
  <c r="C15" i="22"/>
  <c r="B15" i="22"/>
  <c r="L14" i="22"/>
  <c r="K14" i="22"/>
  <c r="J14" i="22"/>
  <c r="I14" i="22"/>
  <c r="H14" i="22"/>
  <c r="G14" i="22"/>
  <c r="M14" i="22" s="1"/>
  <c r="F14" i="22"/>
  <c r="E14" i="22"/>
  <c r="D14" i="22"/>
  <c r="C14" i="22"/>
  <c r="B14" i="22"/>
  <c r="L12" i="22"/>
  <c r="K12" i="22"/>
  <c r="J12" i="22"/>
  <c r="I12" i="22"/>
  <c r="H12" i="22"/>
  <c r="G12" i="22"/>
  <c r="M12" i="22" s="1"/>
  <c r="F12" i="22"/>
  <c r="E12" i="22"/>
  <c r="D12" i="22"/>
  <c r="C12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M9" i="22"/>
  <c r="L9" i="22"/>
  <c r="K9" i="22"/>
  <c r="J9" i="22"/>
  <c r="I9" i="22"/>
  <c r="H9" i="22"/>
  <c r="G9" i="22"/>
  <c r="F9" i="22"/>
  <c r="E9" i="22"/>
  <c r="D9" i="22"/>
  <c r="C9" i="22"/>
  <c r="B9" i="22"/>
  <c r="M8" i="22"/>
  <c r="L8" i="22"/>
  <c r="K8" i="22"/>
  <c r="J8" i="22"/>
  <c r="I8" i="22"/>
  <c r="H8" i="22"/>
  <c r="G8" i="22"/>
  <c r="F8" i="22"/>
  <c r="E8" i="22"/>
  <c r="D8" i="22"/>
  <c r="C8" i="22"/>
  <c r="B8" i="22"/>
  <c r="H5" i="22"/>
  <c r="C5" i="22"/>
  <c r="M11" i="24" l="1"/>
  <c r="D57" i="24"/>
  <c r="D58" i="24" s="1"/>
  <c r="D73" i="24" s="1"/>
  <c r="G73" i="24" s="1"/>
  <c r="I57" i="24"/>
  <c r="I58" i="24" s="1"/>
  <c r="I73" i="24" s="1"/>
  <c r="M31" i="24"/>
  <c r="M54" i="24"/>
  <c r="M63" i="24"/>
  <c r="M67" i="24"/>
  <c r="G13" i="24"/>
  <c r="M15" i="24"/>
  <c r="J57" i="24"/>
  <c r="J58" i="24" s="1"/>
  <c r="J73" i="24" s="1"/>
  <c r="G69" i="24"/>
  <c r="M69" i="24" s="1"/>
  <c r="L13" i="24"/>
  <c r="M12" i="24"/>
  <c r="K73" i="24"/>
  <c r="G52" i="24"/>
  <c r="M52" i="24" s="1"/>
  <c r="F57" i="24"/>
  <c r="F58" i="24" s="1"/>
  <c r="F73" i="24" s="1"/>
  <c r="L56" i="24"/>
  <c r="M68" i="24"/>
  <c r="G57" i="24"/>
  <c r="E58" i="24"/>
  <c r="E73" i="24" s="1"/>
  <c r="M65" i="24"/>
  <c r="M13" i="24"/>
  <c r="M56" i="24"/>
  <c r="G58" i="24"/>
  <c r="H58" i="24"/>
  <c r="H73" i="24" s="1"/>
  <c r="M72" i="24"/>
  <c r="L29" i="24"/>
  <c r="M29" i="24" s="1"/>
  <c r="M55" i="24"/>
  <c r="M60" i="24"/>
  <c r="M64" i="24"/>
  <c r="G52" i="23"/>
  <c r="M42" i="23"/>
  <c r="M61" i="23"/>
  <c r="L69" i="23"/>
  <c r="L29" i="23"/>
  <c r="L57" i="23" s="1"/>
  <c r="L58" i="23" s="1"/>
  <c r="L73" i="23" s="1"/>
  <c r="L52" i="23"/>
  <c r="I57" i="23"/>
  <c r="I58" i="23" s="1"/>
  <c r="I73" i="23" s="1"/>
  <c r="G63" i="23"/>
  <c r="M67" i="23"/>
  <c r="G13" i="23"/>
  <c r="J73" i="23"/>
  <c r="M15" i="23"/>
  <c r="M29" i="23" s="1"/>
  <c r="G29" i="23"/>
  <c r="M46" i="23"/>
  <c r="E57" i="23"/>
  <c r="L65" i="23"/>
  <c r="K58" i="23"/>
  <c r="K73" i="23" s="1"/>
  <c r="M72" i="23"/>
  <c r="C58" i="23"/>
  <c r="C73" i="23" s="1"/>
  <c r="H58" i="23"/>
  <c r="H73" i="23" s="1"/>
  <c r="D58" i="23"/>
  <c r="D73" i="23" s="1"/>
  <c r="M69" i="23"/>
  <c r="E58" i="23"/>
  <c r="E73" i="23" s="1"/>
  <c r="M9" i="23"/>
  <c r="M13" i="23" s="1"/>
  <c r="M31" i="23"/>
  <c r="M52" i="23" s="1"/>
  <c r="M60" i="23"/>
  <c r="M54" i="23"/>
  <c r="M56" i="23" s="1"/>
  <c r="L57" i="24" l="1"/>
  <c r="M63" i="23"/>
  <c r="G57" i="23"/>
  <c r="G58" i="23" s="1"/>
  <c r="G73" i="23" s="1"/>
  <c r="M73" i="23" s="1"/>
  <c r="M57" i="23"/>
  <c r="M58" i="23" s="1"/>
  <c r="M57" i="24" l="1"/>
  <c r="L58" i="24"/>
  <c r="M58" i="24" l="1"/>
  <c r="L73" i="24"/>
  <c r="M73" i="24" s="1"/>
  <c r="M70" i="21" l="1"/>
  <c r="L70" i="21"/>
  <c r="K70" i="21"/>
  <c r="J70" i="21"/>
  <c r="I70" i="21"/>
  <c r="H70" i="21"/>
  <c r="G70" i="21"/>
  <c r="F70" i="21"/>
  <c r="E70" i="21"/>
  <c r="D70" i="21"/>
  <c r="C70" i="21"/>
  <c r="M67" i="21"/>
  <c r="L67" i="21"/>
  <c r="K67" i="21"/>
  <c r="J67" i="21"/>
  <c r="I67" i="21"/>
  <c r="H67" i="21"/>
  <c r="G67" i="21"/>
  <c r="F67" i="21"/>
  <c r="E67" i="21"/>
  <c r="D67" i="21"/>
  <c r="C67" i="21"/>
  <c r="M63" i="21"/>
  <c r="L63" i="21"/>
  <c r="K63" i="21"/>
  <c r="J63" i="21"/>
  <c r="I63" i="21"/>
  <c r="H63" i="21"/>
  <c r="G63" i="21"/>
  <c r="F63" i="21"/>
  <c r="E63" i="21"/>
  <c r="D63" i="21"/>
  <c r="C63" i="21"/>
  <c r="M61" i="21"/>
  <c r="L61" i="21"/>
  <c r="K61" i="21"/>
  <c r="J61" i="21"/>
  <c r="I61" i="21"/>
  <c r="H61" i="21"/>
  <c r="G61" i="21"/>
  <c r="F61" i="21"/>
  <c r="E61" i="21"/>
  <c r="D61" i="21"/>
  <c r="C61" i="21"/>
  <c r="M54" i="21"/>
  <c r="L54" i="21"/>
  <c r="K54" i="21"/>
  <c r="J54" i="21"/>
  <c r="I54" i="21"/>
  <c r="H54" i="21"/>
  <c r="G54" i="21"/>
  <c r="F54" i="21"/>
  <c r="E54" i="21"/>
  <c r="D54" i="21"/>
  <c r="C54" i="21"/>
  <c r="M50" i="21"/>
  <c r="L50" i="21"/>
  <c r="K50" i="21"/>
  <c r="J50" i="21"/>
  <c r="I50" i="21"/>
  <c r="H50" i="21"/>
  <c r="G50" i="21"/>
  <c r="F50" i="21"/>
  <c r="E50" i="21"/>
  <c r="D50" i="21"/>
  <c r="C50" i="21"/>
  <c r="M27" i="21"/>
  <c r="M56" i="21" s="1"/>
  <c r="M71" i="21" s="1"/>
  <c r="L27" i="21"/>
  <c r="K27" i="21"/>
  <c r="J27" i="21"/>
  <c r="I27" i="21"/>
  <c r="I56" i="21" s="1"/>
  <c r="I71" i="21" s="1"/>
  <c r="H27" i="21"/>
  <c r="G27" i="21"/>
  <c r="F27" i="21"/>
  <c r="E27" i="21"/>
  <c r="E56" i="21" s="1"/>
  <c r="E71" i="21" s="1"/>
  <c r="D27" i="21"/>
  <c r="C27" i="21"/>
  <c r="M11" i="21"/>
  <c r="M55" i="21" s="1"/>
  <c r="L11" i="21"/>
  <c r="L56" i="21" s="1"/>
  <c r="L71" i="21" s="1"/>
  <c r="K11" i="21"/>
  <c r="K55" i="21" s="1"/>
  <c r="J11" i="21"/>
  <c r="J55" i="21" s="1"/>
  <c r="I11" i="21"/>
  <c r="I55" i="21" s="1"/>
  <c r="H11" i="21"/>
  <c r="H56" i="21" s="1"/>
  <c r="H71" i="21" s="1"/>
  <c r="G11" i="21"/>
  <c r="G55" i="21" s="1"/>
  <c r="F11" i="21"/>
  <c r="F55" i="21" s="1"/>
  <c r="E11" i="21"/>
  <c r="E55" i="21" s="1"/>
  <c r="D11" i="21"/>
  <c r="D56" i="21" s="1"/>
  <c r="D71" i="21" s="1"/>
  <c r="C11" i="21"/>
  <c r="C55" i="21" s="1"/>
  <c r="L55" i="21" l="1"/>
  <c r="F56" i="21"/>
  <c r="F71" i="21" s="1"/>
  <c r="J56" i="21"/>
  <c r="J71" i="21" s="1"/>
  <c r="D55" i="21"/>
  <c r="C56" i="21"/>
  <c r="C71" i="21" s="1"/>
  <c r="G56" i="21"/>
  <c r="G71" i="21" s="1"/>
  <c r="K56" i="21"/>
  <c r="K71" i="21" s="1"/>
  <c r="H55" i="21"/>
  <c r="D39" i="20" l="1"/>
  <c r="C39" i="20"/>
  <c r="D38" i="20"/>
  <c r="C38" i="20"/>
  <c r="D37" i="20"/>
  <c r="C37" i="20"/>
  <c r="D36" i="20"/>
  <c r="C36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5" i="20"/>
  <c r="C15" i="20"/>
  <c r="D14" i="20"/>
  <c r="C14" i="20"/>
  <c r="D13" i="20"/>
  <c r="C13" i="20"/>
  <c r="D12" i="20"/>
  <c r="C12" i="20"/>
  <c r="F58" i="19"/>
  <c r="E58" i="19"/>
  <c r="D58" i="19"/>
  <c r="C58" i="19"/>
  <c r="F56" i="19"/>
  <c r="E56" i="19"/>
  <c r="D56" i="19"/>
  <c r="C56" i="19"/>
  <c r="F53" i="19"/>
  <c r="E53" i="19"/>
  <c r="D53" i="19"/>
  <c r="C53" i="19"/>
  <c r="F51" i="19"/>
  <c r="E51" i="19"/>
  <c r="D51" i="19"/>
  <c r="C51" i="19"/>
  <c r="F47" i="19"/>
  <c r="E47" i="19"/>
  <c r="D47" i="19"/>
  <c r="C47" i="19"/>
  <c r="F44" i="19"/>
  <c r="F59" i="19" s="1"/>
  <c r="E44" i="19"/>
  <c r="E59" i="19" s="1"/>
  <c r="D44" i="19"/>
  <c r="D59" i="19" s="1"/>
  <c r="C44" i="19"/>
  <c r="C59" i="19" s="1"/>
  <c r="AB74" i="18" l="1"/>
  <c r="AA74" i="18"/>
  <c r="Z74" i="18"/>
  <c r="Y74" i="18"/>
  <c r="X74" i="18"/>
  <c r="W74" i="18"/>
  <c r="V74" i="18"/>
  <c r="U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AF74" i="18" s="1"/>
  <c r="E74" i="18"/>
  <c r="AE74" i="18" s="1"/>
  <c r="D74" i="18"/>
  <c r="AD74" i="18" s="1"/>
  <c r="C74" i="18"/>
  <c r="AC74" i="18" s="1"/>
  <c r="AF73" i="18"/>
  <c r="AE73" i="18"/>
  <c r="AD73" i="18"/>
  <c r="AC73" i="18"/>
  <c r="T73" i="18"/>
  <c r="AB71" i="18"/>
  <c r="AA71" i="18"/>
  <c r="Z71" i="18"/>
  <c r="Y71" i="18"/>
  <c r="X71" i="18"/>
  <c r="W71" i="18"/>
  <c r="V71" i="18"/>
  <c r="U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AF71" i="18" s="1"/>
  <c r="E71" i="18"/>
  <c r="AE71" i="18" s="1"/>
  <c r="D71" i="18"/>
  <c r="AD71" i="18" s="1"/>
  <c r="C71" i="18"/>
  <c r="AC71" i="18" s="1"/>
  <c r="AF70" i="18"/>
  <c r="AE70" i="18"/>
  <c r="AD70" i="18"/>
  <c r="AC70" i="18"/>
  <c r="T70" i="18"/>
  <c r="AF69" i="18"/>
  <c r="AE69" i="18"/>
  <c r="AD69" i="18"/>
  <c r="AC69" i="18"/>
  <c r="T69" i="18"/>
  <c r="AB67" i="18"/>
  <c r="AA67" i="18"/>
  <c r="Z67" i="18"/>
  <c r="Y67" i="18"/>
  <c r="X67" i="18"/>
  <c r="W67" i="18"/>
  <c r="V67" i="18"/>
  <c r="U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AF67" i="18" s="1"/>
  <c r="E67" i="18"/>
  <c r="AE67" i="18" s="1"/>
  <c r="D67" i="18"/>
  <c r="AD67" i="18" s="1"/>
  <c r="C67" i="18"/>
  <c r="AC67" i="18" s="1"/>
  <c r="AF66" i="18"/>
  <c r="AE66" i="18"/>
  <c r="AD66" i="18"/>
  <c r="AC66" i="18"/>
  <c r="T66" i="18"/>
  <c r="AB65" i="18"/>
  <c r="AA65" i="18"/>
  <c r="Z65" i="18"/>
  <c r="Y65" i="18"/>
  <c r="X65" i="18"/>
  <c r="W65" i="18"/>
  <c r="V65" i="18"/>
  <c r="U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AF65" i="18" s="1"/>
  <c r="E65" i="18"/>
  <c r="AE65" i="18" s="1"/>
  <c r="D65" i="18"/>
  <c r="AD65" i="18" s="1"/>
  <c r="C65" i="18"/>
  <c r="AC65" i="18" s="1"/>
  <c r="AF64" i="18"/>
  <c r="AE64" i="18"/>
  <c r="AD64" i="18"/>
  <c r="AC64" i="18"/>
  <c r="T64" i="18"/>
  <c r="AF63" i="18"/>
  <c r="AE63" i="18"/>
  <c r="AD63" i="18"/>
  <c r="AC63" i="18"/>
  <c r="T63" i="18"/>
  <c r="AF62" i="18"/>
  <c r="AE62" i="18"/>
  <c r="AD62" i="18"/>
  <c r="AC62" i="18"/>
  <c r="T62" i="18"/>
  <c r="AB59" i="18"/>
  <c r="X59" i="18"/>
  <c r="R59" i="18"/>
  <c r="N59" i="18"/>
  <c r="J59" i="18"/>
  <c r="F59" i="18"/>
  <c r="AF59" i="18" s="1"/>
  <c r="AB55" i="18"/>
  <c r="AB57" i="18" s="1"/>
  <c r="AB75" i="18" s="1"/>
  <c r="AA55" i="18"/>
  <c r="Z55" i="18"/>
  <c r="Y55" i="18"/>
  <c r="X55" i="18"/>
  <c r="X57" i="18" s="1"/>
  <c r="X75" i="18" s="1"/>
  <c r="W55" i="18"/>
  <c r="V55" i="18"/>
  <c r="U55" i="18"/>
  <c r="R55" i="18"/>
  <c r="R57" i="18" s="1"/>
  <c r="R75" i="18" s="1"/>
  <c r="Q55" i="18"/>
  <c r="P55" i="18"/>
  <c r="O55" i="18"/>
  <c r="N55" i="18"/>
  <c r="N57" i="18" s="1"/>
  <c r="N75" i="18" s="1"/>
  <c r="M55" i="18"/>
  <c r="L55" i="18"/>
  <c r="K55" i="18"/>
  <c r="J55" i="18"/>
  <c r="J57" i="18" s="1"/>
  <c r="J75" i="18" s="1"/>
  <c r="I55" i="18"/>
  <c r="H55" i="18"/>
  <c r="G55" i="18"/>
  <c r="F55" i="18"/>
  <c r="AF55" i="18" s="1"/>
  <c r="E55" i="18"/>
  <c r="AE55" i="18" s="1"/>
  <c r="D55" i="18"/>
  <c r="AD55" i="18" s="1"/>
  <c r="C55" i="18"/>
  <c r="AC55" i="18" s="1"/>
  <c r="AF54" i="18"/>
  <c r="AE54" i="18"/>
  <c r="AD54" i="18"/>
  <c r="AC54" i="18"/>
  <c r="T54" i="18"/>
  <c r="AF53" i="18"/>
  <c r="AE53" i="18"/>
  <c r="AD53" i="18"/>
  <c r="AC53" i="18"/>
  <c r="T53" i="18"/>
  <c r="AB51" i="18"/>
  <c r="AA51" i="18"/>
  <c r="Z51" i="18"/>
  <c r="Y51" i="18"/>
  <c r="X51" i="18"/>
  <c r="W51" i="18"/>
  <c r="V51" i="18"/>
  <c r="U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AF51" i="18" s="1"/>
  <c r="E51" i="18"/>
  <c r="AE51" i="18" s="1"/>
  <c r="D51" i="18"/>
  <c r="AD51" i="18" s="1"/>
  <c r="C51" i="18"/>
  <c r="AC51" i="18" s="1"/>
  <c r="AF50" i="18"/>
  <c r="AE50" i="18"/>
  <c r="AD50" i="18"/>
  <c r="AC50" i="18"/>
  <c r="T50" i="18"/>
  <c r="AF49" i="18"/>
  <c r="AE49" i="18"/>
  <c r="AD49" i="18"/>
  <c r="AC49" i="18"/>
  <c r="T49" i="18"/>
  <c r="AF48" i="18"/>
  <c r="AE48" i="18"/>
  <c r="AD48" i="18"/>
  <c r="AC48" i="18"/>
  <c r="T48" i="18"/>
  <c r="AF47" i="18"/>
  <c r="AE47" i="18"/>
  <c r="AD47" i="18"/>
  <c r="AC47" i="18"/>
  <c r="T47" i="18"/>
  <c r="AF46" i="18"/>
  <c r="AE46" i="18"/>
  <c r="AD46" i="18"/>
  <c r="AC46" i="18"/>
  <c r="T46" i="18"/>
  <c r="AF45" i="18"/>
  <c r="AE45" i="18"/>
  <c r="AD45" i="18"/>
  <c r="AC45" i="18"/>
  <c r="T45" i="18"/>
  <c r="AF44" i="18"/>
  <c r="AE44" i="18"/>
  <c r="AD44" i="18"/>
  <c r="AC44" i="18"/>
  <c r="T44" i="18"/>
  <c r="AF43" i="18"/>
  <c r="AE43" i="18"/>
  <c r="AD43" i="18"/>
  <c r="AC43" i="18"/>
  <c r="T43" i="18"/>
  <c r="AF42" i="18"/>
  <c r="AE42" i="18"/>
  <c r="AD42" i="18"/>
  <c r="AC42" i="18"/>
  <c r="T42" i="18"/>
  <c r="AF41" i="18"/>
  <c r="AE41" i="18"/>
  <c r="AD41" i="18"/>
  <c r="AC41" i="18"/>
  <c r="T41" i="18"/>
  <c r="AF40" i="18"/>
  <c r="AE40" i="18"/>
  <c r="AD40" i="18"/>
  <c r="AC40" i="18"/>
  <c r="T40" i="18"/>
  <c r="AF39" i="18"/>
  <c r="AE39" i="18"/>
  <c r="AD39" i="18"/>
  <c r="AC39" i="18"/>
  <c r="T39" i="18"/>
  <c r="AF38" i="18"/>
  <c r="AE38" i="18"/>
  <c r="AD38" i="18"/>
  <c r="AC38" i="18"/>
  <c r="T38" i="18"/>
  <c r="AF37" i="18"/>
  <c r="AE37" i="18"/>
  <c r="AD37" i="18"/>
  <c r="AC37" i="18"/>
  <c r="T37" i="18"/>
  <c r="AF36" i="18"/>
  <c r="AE36" i="18"/>
  <c r="AD36" i="18"/>
  <c r="AC36" i="18"/>
  <c r="T36" i="18"/>
  <c r="AF35" i="18"/>
  <c r="AE35" i="18"/>
  <c r="AD35" i="18"/>
  <c r="AC35" i="18"/>
  <c r="T35" i="18"/>
  <c r="AF34" i="18"/>
  <c r="AE34" i="18"/>
  <c r="AD34" i="18"/>
  <c r="AC34" i="18"/>
  <c r="T34" i="18"/>
  <c r="AF33" i="18"/>
  <c r="AE33" i="18"/>
  <c r="AD33" i="18"/>
  <c r="AC33" i="18"/>
  <c r="T33" i="18"/>
  <c r="AF32" i="18"/>
  <c r="AE32" i="18"/>
  <c r="AD32" i="18"/>
  <c r="AC32" i="18"/>
  <c r="T32" i="18"/>
  <c r="AF31" i="18"/>
  <c r="AE31" i="18"/>
  <c r="AD31" i="18"/>
  <c r="AC31" i="18"/>
  <c r="T31" i="18"/>
  <c r="AF30" i="18"/>
  <c r="AE30" i="18"/>
  <c r="AD30" i="18"/>
  <c r="AC30" i="18"/>
  <c r="T30" i="18"/>
  <c r="AB27" i="18"/>
  <c r="AA27" i="18"/>
  <c r="Z27" i="18"/>
  <c r="Y27" i="18"/>
  <c r="X27" i="18"/>
  <c r="W27" i="18"/>
  <c r="V27" i="18"/>
  <c r="U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AF26" i="18"/>
  <c r="AE26" i="18"/>
  <c r="AD26" i="18"/>
  <c r="AC26" i="18"/>
  <c r="T26" i="18"/>
  <c r="AF25" i="18"/>
  <c r="AE25" i="18"/>
  <c r="AD25" i="18"/>
  <c r="AC25" i="18"/>
  <c r="T25" i="18"/>
  <c r="AF24" i="18"/>
  <c r="AE24" i="18"/>
  <c r="AD24" i="18"/>
  <c r="AC24" i="18"/>
  <c r="T24" i="18"/>
  <c r="AF23" i="18"/>
  <c r="AE23" i="18"/>
  <c r="AD23" i="18"/>
  <c r="AC23" i="18"/>
  <c r="T23" i="18"/>
  <c r="AF22" i="18"/>
  <c r="AE22" i="18"/>
  <c r="AD22" i="18"/>
  <c r="AC22" i="18"/>
  <c r="T22" i="18"/>
  <c r="AF21" i="18"/>
  <c r="AE21" i="18"/>
  <c r="AD21" i="18"/>
  <c r="AC21" i="18"/>
  <c r="T21" i="18"/>
  <c r="AF20" i="18"/>
  <c r="AE20" i="18"/>
  <c r="AD20" i="18"/>
  <c r="AC20" i="18"/>
  <c r="T20" i="18"/>
  <c r="AF19" i="18"/>
  <c r="AE19" i="18"/>
  <c r="AD19" i="18"/>
  <c r="AC19" i="18"/>
  <c r="T19" i="18"/>
  <c r="AF18" i="18"/>
  <c r="AE18" i="18"/>
  <c r="AD18" i="18"/>
  <c r="AC18" i="18"/>
  <c r="T18" i="18"/>
  <c r="AF17" i="18"/>
  <c r="AE17" i="18"/>
  <c r="AD17" i="18"/>
  <c r="AC17" i="18"/>
  <c r="T17" i="18"/>
  <c r="AF16" i="18"/>
  <c r="AE16" i="18"/>
  <c r="AD16" i="18"/>
  <c r="AC16" i="18"/>
  <c r="T16" i="18"/>
  <c r="AF15" i="18"/>
  <c r="AE15" i="18"/>
  <c r="AD15" i="18"/>
  <c r="AC15" i="18"/>
  <c r="T15" i="18"/>
  <c r="AF14" i="18"/>
  <c r="AE14" i="18"/>
  <c r="AE27" i="18" s="1"/>
  <c r="AD14" i="18"/>
  <c r="AC14" i="18"/>
  <c r="T14" i="18"/>
  <c r="AF13" i="18"/>
  <c r="AF27" i="18" s="1"/>
  <c r="AE13" i="18"/>
  <c r="AD13" i="18"/>
  <c r="AD27" i="18" s="1"/>
  <c r="AC13" i="18"/>
  <c r="AC27" i="18" s="1"/>
  <c r="T13" i="18"/>
  <c r="AB10" i="18"/>
  <c r="AA10" i="18"/>
  <c r="AA59" i="18" s="1"/>
  <c r="Z10" i="18"/>
  <c r="Z59" i="18" s="1"/>
  <c r="Y10" i="18"/>
  <c r="Y59" i="18" s="1"/>
  <c r="X10" i="18"/>
  <c r="W10" i="18"/>
  <c r="W59" i="18" s="1"/>
  <c r="V10" i="18"/>
  <c r="V59" i="18" s="1"/>
  <c r="U10" i="18"/>
  <c r="U59" i="18" s="1"/>
  <c r="R10" i="18"/>
  <c r="Q10" i="18"/>
  <c r="Q59" i="18" s="1"/>
  <c r="P10" i="18"/>
  <c r="P59" i="18" s="1"/>
  <c r="O10" i="18"/>
  <c r="O57" i="18" s="1"/>
  <c r="O75" i="18" s="1"/>
  <c r="N10" i="18"/>
  <c r="M10" i="18"/>
  <c r="M59" i="18" s="1"/>
  <c r="L10" i="18"/>
  <c r="L59" i="18" s="1"/>
  <c r="K10" i="18"/>
  <c r="K59" i="18" s="1"/>
  <c r="J10" i="18"/>
  <c r="I10" i="18"/>
  <c r="I59" i="18" s="1"/>
  <c r="H10" i="18"/>
  <c r="H59" i="18" s="1"/>
  <c r="G10" i="18"/>
  <c r="G57" i="18" s="1"/>
  <c r="G75" i="18" s="1"/>
  <c r="F10" i="18"/>
  <c r="E10" i="18"/>
  <c r="E59" i="18" s="1"/>
  <c r="AE59" i="18" s="1"/>
  <c r="D10" i="18"/>
  <c r="D59" i="18" s="1"/>
  <c r="AD59" i="18" s="1"/>
  <c r="C10" i="18"/>
  <c r="C59" i="18" s="1"/>
  <c r="AF9" i="18"/>
  <c r="AE9" i="18"/>
  <c r="AD9" i="18"/>
  <c r="AC9" i="18"/>
  <c r="AC10" i="18" s="1"/>
  <c r="T9" i="18"/>
  <c r="AF8" i="18"/>
  <c r="AE8" i="18"/>
  <c r="AD8" i="18"/>
  <c r="AD10" i="18" s="1"/>
  <c r="AC8" i="18"/>
  <c r="T8" i="18"/>
  <c r="AF7" i="18"/>
  <c r="AE7" i="18"/>
  <c r="AD7" i="18"/>
  <c r="AC7" i="18"/>
  <c r="T7" i="18"/>
  <c r="AF6" i="18"/>
  <c r="AF10" i="18" s="1"/>
  <c r="AE6" i="18"/>
  <c r="AE10" i="18" s="1"/>
  <c r="AD6" i="18"/>
  <c r="AC6" i="18"/>
  <c r="T6" i="18"/>
  <c r="I4" i="18"/>
  <c r="M4" i="18" s="1"/>
  <c r="Q4" i="18" s="1"/>
  <c r="W4" i="18" s="1"/>
  <c r="AA4" i="18" s="1"/>
  <c r="AE4" i="18" s="1"/>
  <c r="G4" i="18"/>
  <c r="K4" i="18" s="1"/>
  <c r="O4" i="18" s="1"/>
  <c r="U4" i="18" s="1"/>
  <c r="Y4" i="18" s="1"/>
  <c r="AC4" i="18" s="1"/>
  <c r="S2" i="18"/>
  <c r="H74" i="17"/>
  <c r="G74" i="17"/>
  <c r="F74" i="17"/>
  <c r="J74" i="17" s="1"/>
  <c r="C74" i="17"/>
  <c r="J73" i="17"/>
  <c r="F73" i="17"/>
  <c r="E73" i="17"/>
  <c r="E74" i="17" s="1"/>
  <c r="I74" i="17" s="1"/>
  <c r="D73" i="17"/>
  <c r="D74" i="17" s="1"/>
  <c r="C73" i="17"/>
  <c r="B73" i="17"/>
  <c r="H71" i="17"/>
  <c r="G71" i="17"/>
  <c r="F71" i="17"/>
  <c r="J71" i="17" s="1"/>
  <c r="J70" i="17"/>
  <c r="F70" i="17"/>
  <c r="E70" i="17"/>
  <c r="I70" i="17" s="1"/>
  <c r="D70" i="17"/>
  <c r="C70" i="17"/>
  <c r="B70" i="17"/>
  <c r="J69" i="17"/>
  <c r="I69" i="17"/>
  <c r="F69" i="17"/>
  <c r="E69" i="17"/>
  <c r="E71" i="17" s="1"/>
  <c r="I71" i="17" s="1"/>
  <c r="D69" i="17"/>
  <c r="D71" i="17" s="1"/>
  <c r="C69" i="17"/>
  <c r="C71" i="17" s="1"/>
  <c r="B69" i="17"/>
  <c r="H67" i="17"/>
  <c r="G67" i="17"/>
  <c r="D67" i="17"/>
  <c r="C67" i="17"/>
  <c r="F66" i="17"/>
  <c r="F67" i="17" s="1"/>
  <c r="J67" i="17" s="1"/>
  <c r="E66" i="17"/>
  <c r="E67" i="17" s="1"/>
  <c r="I67" i="17" s="1"/>
  <c r="D66" i="17"/>
  <c r="C66" i="17"/>
  <c r="H65" i="17"/>
  <c r="G65" i="17"/>
  <c r="J64" i="17"/>
  <c r="I64" i="17"/>
  <c r="F64" i="17"/>
  <c r="E64" i="17"/>
  <c r="D64" i="17"/>
  <c r="C64" i="17"/>
  <c r="B64" i="17"/>
  <c r="I63" i="17"/>
  <c r="F63" i="17"/>
  <c r="J63" i="17" s="1"/>
  <c r="E63" i="17"/>
  <c r="D63" i="17"/>
  <c r="C63" i="17"/>
  <c r="B63" i="17"/>
  <c r="F62" i="17"/>
  <c r="F65" i="17" s="1"/>
  <c r="J65" i="17" s="1"/>
  <c r="E62" i="17"/>
  <c r="E65" i="17" s="1"/>
  <c r="I65" i="17" s="1"/>
  <c r="D62" i="17"/>
  <c r="D65" i="17" s="1"/>
  <c r="C62" i="17"/>
  <c r="C65" i="17" s="1"/>
  <c r="B62" i="17"/>
  <c r="G59" i="17"/>
  <c r="H55" i="17"/>
  <c r="G55" i="17"/>
  <c r="G57" i="17" s="1"/>
  <c r="G75" i="17" s="1"/>
  <c r="C55" i="17"/>
  <c r="J54" i="17"/>
  <c r="F54" i="17"/>
  <c r="E54" i="17"/>
  <c r="I54" i="17" s="1"/>
  <c r="D54" i="17"/>
  <c r="C54" i="17"/>
  <c r="B54" i="17"/>
  <c r="J53" i="17"/>
  <c r="F53" i="17"/>
  <c r="F55" i="17" s="1"/>
  <c r="J55" i="17" s="1"/>
  <c r="E53" i="17"/>
  <c r="I53" i="17" s="1"/>
  <c r="D53" i="17"/>
  <c r="D55" i="17" s="1"/>
  <c r="C53" i="17"/>
  <c r="B53" i="17"/>
  <c r="H51" i="17"/>
  <c r="G51" i="17"/>
  <c r="I50" i="17"/>
  <c r="F50" i="17"/>
  <c r="J50" i="17" s="1"/>
  <c r="E50" i="17"/>
  <c r="D50" i="17"/>
  <c r="C50" i="17"/>
  <c r="B50" i="17"/>
  <c r="F49" i="17"/>
  <c r="J49" i="17" s="1"/>
  <c r="E49" i="17"/>
  <c r="I49" i="17" s="1"/>
  <c r="D49" i="17"/>
  <c r="C49" i="17"/>
  <c r="B49" i="17"/>
  <c r="J48" i="17"/>
  <c r="F48" i="17"/>
  <c r="E48" i="17"/>
  <c r="I48" i="17" s="1"/>
  <c r="D48" i="17"/>
  <c r="C48" i="17"/>
  <c r="B48" i="17"/>
  <c r="J47" i="17"/>
  <c r="I47" i="17"/>
  <c r="F47" i="17"/>
  <c r="E47" i="17"/>
  <c r="D47" i="17"/>
  <c r="C47" i="17"/>
  <c r="B47" i="17"/>
  <c r="I46" i="17"/>
  <c r="F46" i="17"/>
  <c r="J46" i="17" s="1"/>
  <c r="E46" i="17"/>
  <c r="D46" i="17"/>
  <c r="C46" i="17"/>
  <c r="B46" i="17"/>
  <c r="F45" i="17"/>
  <c r="J45" i="17" s="1"/>
  <c r="E45" i="17"/>
  <c r="I45" i="17" s="1"/>
  <c r="D45" i="17"/>
  <c r="C45" i="17"/>
  <c r="B45" i="17"/>
  <c r="J44" i="17"/>
  <c r="F44" i="17"/>
  <c r="E44" i="17"/>
  <c r="I44" i="17" s="1"/>
  <c r="D44" i="17"/>
  <c r="C44" i="17"/>
  <c r="B44" i="17"/>
  <c r="J43" i="17"/>
  <c r="I43" i="17"/>
  <c r="F43" i="17"/>
  <c r="E43" i="17"/>
  <c r="D43" i="17"/>
  <c r="C43" i="17"/>
  <c r="B43" i="17"/>
  <c r="I42" i="17"/>
  <c r="F42" i="17"/>
  <c r="J42" i="17" s="1"/>
  <c r="E42" i="17"/>
  <c r="D42" i="17"/>
  <c r="C42" i="17"/>
  <c r="B42" i="17"/>
  <c r="F41" i="17"/>
  <c r="J41" i="17" s="1"/>
  <c r="E41" i="17"/>
  <c r="I41" i="17" s="1"/>
  <c r="D41" i="17"/>
  <c r="C41" i="17"/>
  <c r="B41" i="17"/>
  <c r="J40" i="17"/>
  <c r="F40" i="17"/>
  <c r="E40" i="17"/>
  <c r="I40" i="17" s="1"/>
  <c r="D40" i="17"/>
  <c r="C40" i="17"/>
  <c r="B40" i="17"/>
  <c r="J39" i="17"/>
  <c r="F39" i="17"/>
  <c r="E39" i="17"/>
  <c r="I39" i="17" s="1"/>
  <c r="D39" i="17"/>
  <c r="C39" i="17"/>
  <c r="B39" i="17"/>
  <c r="I38" i="17"/>
  <c r="F38" i="17"/>
  <c r="J38" i="17" s="1"/>
  <c r="E38" i="17"/>
  <c r="D38" i="17"/>
  <c r="C38" i="17"/>
  <c r="B38" i="17"/>
  <c r="F37" i="17"/>
  <c r="J37" i="17" s="1"/>
  <c r="E37" i="17"/>
  <c r="I37" i="17" s="1"/>
  <c r="D37" i="17"/>
  <c r="C37" i="17"/>
  <c r="B37" i="17"/>
  <c r="J36" i="17"/>
  <c r="F36" i="17"/>
  <c r="E36" i="17"/>
  <c r="I36" i="17" s="1"/>
  <c r="D36" i="17"/>
  <c r="C36" i="17"/>
  <c r="B36" i="17"/>
  <c r="J35" i="17"/>
  <c r="F35" i="17"/>
  <c r="E35" i="17"/>
  <c r="I35" i="17" s="1"/>
  <c r="D35" i="17"/>
  <c r="C35" i="17"/>
  <c r="B35" i="17"/>
  <c r="I34" i="17"/>
  <c r="F34" i="17"/>
  <c r="J34" i="17" s="1"/>
  <c r="E34" i="17"/>
  <c r="D34" i="17"/>
  <c r="C34" i="17"/>
  <c r="B34" i="17"/>
  <c r="F33" i="17"/>
  <c r="J33" i="17" s="1"/>
  <c r="E33" i="17"/>
  <c r="I33" i="17" s="1"/>
  <c r="D33" i="17"/>
  <c r="C33" i="17"/>
  <c r="B33" i="17"/>
  <c r="J32" i="17"/>
  <c r="F32" i="17"/>
  <c r="E32" i="17"/>
  <c r="I32" i="17" s="1"/>
  <c r="D32" i="17"/>
  <c r="C32" i="17"/>
  <c r="B32" i="17"/>
  <c r="J31" i="17"/>
  <c r="F31" i="17"/>
  <c r="E31" i="17"/>
  <c r="I31" i="17" s="1"/>
  <c r="D31" i="17"/>
  <c r="C31" i="17"/>
  <c r="B31" i="17"/>
  <c r="I30" i="17"/>
  <c r="F30" i="17"/>
  <c r="F51" i="17" s="1"/>
  <c r="J51" i="17" s="1"/>
  <c r="E30" i="17"/>
  <c r="D30" i="17"/>
  <c r="D51" i="17" s="1"/>
  <c r="C30" i="17"/>
  <c r="C51" i="17" s="1"/>
  <c r="B30" i="17"/>
  <c r="H27" i="17"/>
  <c r="G27" i="17"/>
  <c r="F26" i="17"/>
  <c r="J26" i="17" s="1"/>
  <c r="E26" i="17"/>
  <c r="I26" i="17" s="1"/>
  <c r="D26" i="17"/>
  <c r="C26" i="17"/>
  <c r="B26" i="17"/>
  <c r="J25" i="17"/>
  <c r="F25" i="17"/>
  <c r="E25" i="17"/>
  <c r="I25" i="17" s="1"/>
  <c r="D25" i="17"/>
  <c r="C25" i="17"/>
  <c r="B25" i="17"/>
  <c r="J24" i="17"/>
  <c r="I24" i="17"/>
  <c r="F24" i="17"/>
  <c r="E24" i="17"/>
  <c r="D24" i="17"/>
  <c r="C24" i="17"/>
  <c r="B24" i="17"/>
  <c r="I23" i="17"/>
  <c r="F23" i="17"/>
  <c r="J23" i="17" s="1"/>
  <c r="E23" i="17"/>
  <c r="D23" i="17"/>
  <c r="C23" i="17"/>
  <c r="B23" i="17"/>
  <c r="F22" i="17"/>
  <c r="J22" i="17" s="1"/>
  <c r="E22" i="17"/>
  <c r="I22" i="17" s="1"/>
  <c r="D22" i="17"/>
  <c r="C22" i="17"/>
  <c r="B22" i="17"/>
  <c r="J21" i="17"/>
  <c r="F21" i="17"/>
  <c r="E21" i="17"/>
  <c r="I21" i="17" s="1"/>
  <c r="D21" i="17"/>
  <c r="C21" i="17"/>
  <c r="B21" i="17"/>
  <c r="J20" i="17"/>
  <c r="F20" i="17"/>
  <c r="E20" i="17"/>
  <c r="I20" i="17" s="1"/>
  <c r="D20" i="17"/>
  <c r="C20" i="17"/>
  <c r="B20" i="17"/>
  <c r="I19" i="17"/>
  <c r="F19" i="17"/>
  <c r="J19" i="17" s="1"/>
  <c r="E19" i="17"/>
  <c r="D19" i="17"/>
  <c r="C19" i="17"/>
  <c r="B19" i="17"/>
  <c r="F18" i="17"/>
  <c r="J18" i="17" s="1"/>
  <c r="E18" i="17"/>
  <c r="I18" i="17" s="1"/>
  <c r="D18" i="17"/>
  <c r="C18" i="17"/>
  <c r="B18" i="17"/>
  <c r="J17" i="17"/>
  <c r="F17" i="17"/>
  <c r="E17" i="17"/>
  <c r="I17" i="17" s="1"/>
  <c r="D17" i="17"/>
  <c r="C17" i="17"/>
  <c r="B17" i="17"/>
  <c r="J16" i="17"/>
  <c r="F16" i="17"/>
  <c r="E16" i="17"/>
  <c r="I16" i="17" s="1"/>
  <c r="D16" i="17"/>
  <c r="D27" i="17" s="1"/>
  <c r="C16" i="17"/>
  <c r="B16" i="17"/>
  <c r="I15" i="17"/>
  <c r="F15" i="17"/>
  <c r="J15" i="17" s="1"/>
  <c r="E15" i="17"/>
  <c r="D15" i="17"/>
  <c r="C15" i="17"/>
  <c r="B15" i="17"/>
  <c r="F14" i="17"/>
  <c r="J14" i="17" s="1"/>
  <c r="E14" i="17"/>
  <c r="I14" i="17" s="1"/>
  <c r="D14" i="17"/>
  <c r="C14" i="17"/>
  <c r="B14" i="17"/>
  <c r="J13" i="17"/>
  <c r="F13" i="17"/>
  <c r="F27" i="17" s="1"/>
  <c r="J27" i="17" s="1"/>
  <c r="E13" i="17"/>
  <c r="I13" i="17" s="1"/>
  <c r="D13" i="17"/>
  <c r="C13" i="17"/>
  <c r="C27" i="17" s="1"/>
  <c r="B13" i="17"/>
  <c r="H10" i="17"/>
  <c r="H59" i="17" s="1"/>
  <c r="G10" i="17"/>
  <c r="J9" i="17"/>
  <c r="F9" i="17"/>
  <c r="E9" i="17"/>
  <c r="I9" i="17" s="1"/>
  <c r="D9" i="17"/>
  <c r="C9" i="17"/>
  <c r="B9" i="17"/>
  <c r="I8" i="17"/>
  <c r="F8" i="17"/>
  <c r="J8" i="17" s="1"/>
  <c r="E8" i="17"/>
  <c r="D8" i="17"/>
  <c r="C8" i="17"/>
  <c r="B8" i="17"/>
  <c r="F7" i="17"/>
  <c r="F10" i="17" s="1"/>
  <c r="E7" i="17"/>
  <c r="I7" i="17" s="1"/>
  <c r="D7" i="17"/>
  <c r="C7" i="17"/>
  <c r="B7" i="17"/>
  <c r="J6" i="17"/>
  <c r="F6" i="17"/>
  <c r="E6" i="17"/>
  <c r="E10" i="17" s="1"/>
  <c r="D6" i="17"/>
  <c r="D10" i="17" s="1"/>
  <c r="C6" i="17"/>
  <c r="C10" i="17" s="1"/>
  <c r="B6" i="17"/>
  <c r="C4" i="17"/>
  <c r="F57" i="18" l="1"/>
  <c r="C57" i="18"/>
  <c r="K57" i="18"/>
  <c r="K75" i="18" s="1"/>
  <c r="U57" i="18"/>
  <c r="U75" i="18" s="1"/>
  <c r="Y57" i="18"/>
  <c r="Y75" i="18" s="1"/>
  <c r="G59" i="18"/>
  <c r="AC59" i="18" s="1"/>
  <c r="O59" i="18"/>
  <c r="D57" i="18"/>
  <c r="H57" i="18"/>
  <c r="H75" i="18" s="1"/>
  <c r="L57" i="18"/>
  <c r="L75" i="18" s="1"/>
  <c r="P57" i="18"/>
  <c r="P75" i="18" s="1"/>
  <c r="V57" i="18"/>
  <c r="V75" i="18" s="1"/>
  <c r="Z57" i="18"/>
  <c r="Z75" i="18" s="1"/>
  <c r="E57" i="18"/>
  <c r="I57" i="18"/>
  <c r="I75" i="18" s="1"/>
  <c r="M57" i="18"/>
  <c r="M75" i="18" s="1"/>
  <c r="Q57" i="18"/>
  <c r="Q75" i="18" s="1"/>
  <c r="W57" i="18"/>
  <c r="W75" i="18" s="1"/>
  <c r="AA57" i="18"/>
  <c r="AA75" i="18" s="1"/>
  <c r="I10" i="17"/>
  <c r="C59" i="17"/>
  <c r="C57" i="17"/>
  <c r="C75" i="17" s="1"/>
  <c r="D59" i="17"/>
  <c r="D57" i="17"/>
  <c r="D75" i="17" s="1"/>
  <c r="F59" i="17"/>
  <c r="J59" i="17" s="1"/>
  <c r="F57" i="17"/>
  <c r="J10" i="17"/>
  <c r="E51" i="17"/>
  <c r="I51" i="17" s="1"/>
  <c r="E27" i="17"/>
  <c r="I27" i="17" s="1"/>
  <c r="J30" i="17"/>
  <c r="H57" i="17"/>
  <c r="H75" i="17" s="1"/>
  <c r="I62" i="17"/>
  <c r="I66" i="17"/>
  <c r="I6" i="17"/>
  <c r="J7" i="17"/>
  <c r="E55" i="17"/>
  <c r="I55" i="17" s="1"/>
  <c r="J62" i="17"/>
  <c r="J66" i="17"/>
  <c r="I73" i="17"/>
  <c r="AE57" i="18" l="1"/>
  <c r="E75" i="18"/>
  <c r="AE75" i="18" s="1"/>
  <c r="AC57" i="18"/>
  <c r="C75" i="18"/>
  <c r="AC75" i="18" s="1"/>
  <c r="F75" i="18"/>
  <c r="AF75" i="18" s="1"/>
  <c r="AF57" i="18"/>
  <c r="D75" i="18"/>
  <c r="AD75" i="18" s="1"/>
  <c r="AD57" i="18"/>
  <c r="E57" i="17"/>
  <c r="E59" i="17"/>
  <c r="I59" i="17" s="1"/>
  <c r="F75" i="17"/>
  <c r="J75" i="17" s="1"/>
  <c r="J57" i="17"/>
  <c r="E75" i="17" l="1"/>
  <c r="I75" i="17" s="1"/>
  <c r="I57" i="17"/>
  <c r="H52" i="16"/>
  <c r="K52" i="16" s="1"/>
  <c r="G52" i="16"/>
  <c r="J52" i="16" s="1"/>
  <c r="F52" i="16"/>
  <c r="E52" i="16"/>
  <c r="D52" i="16"/>
  <c r="I52" i="16" s="1"/>
  <c r="C52" i="16"/>
  <c r="K51" i="16"/>
  <c r="J51" i="16"/>
  <c r="I51" i="16"/>
  <c r="K50" i="16"/>
  <c r="J50" i="16"/>
  <c r="I50" i="16"/>
  <c r="K49" i="16"/>
  <c r="J49" i="16"/>
  <c r="I49" i="16"/>
  <c r="K48" i="16"/>
  <c r="J48" i="16"/>
  <c r="I48" i="16"/>
  <c r="K47" i="16"/>
  <c r="J47" i="16"/>
  <c r="I47" i="16"/>
  <c r="K46" i="16"/>
  <c r="J46" i="16"/>
  <c r="I46" i="16"/>
  <c r="K45" i="16"/>
  <c r="J45" i="16"/>
  <c r="I45" i="16"/>
  <c r="K44" i="16"/>
  <c r="J44" i="16"/>
  <c r="I44" i="16"/>
  <c r="K43" i="16"/>
  <c r="J43" i="16"/>
  <c r="I43" i="16"/>
  <c r="K42" i="16"/>
  <c r="J42" i="16"/>
  <c r="I42" i="16"/>
  <c r="K41" i="16"/>
  <c r="J41" i="16"/>
  <c r="I41" i="16"/>
  <c r="K40" i="16"/>
  <c r="J40" i="16"/>
  <c r="I40" i="16"/>
  <c r="K39" i="16"/>
  <c r="J39" i="16"/>
  <c r="I39" i="16"/>
  <c r="K38" i="16"/>
  <c r="J38" i="16"/>
  <c r="I38" i="16"/>
  <c r="K37" i="16"/>
  <c r="J37" i="16"/>
  <c r="I37" i="16"/>
  <c r="K36" i="16"/>
  <c r="J36" i="16"/>
  <c r="I36" i="16"/>
  <c r="K35" i="16"/>
  <c r="J35" i="16"/>
  <c r="I35" i="16"/>
  <c r="K34" i="16"/>
  <c r="J34" i="16"/>
  <c r="I34" i="16"/>
  <c r="K33" i="16"/>
  <c r="J33" i="16"/>
  <c r="I33" i="16"/>
  <c r="K32" i="16"/>
  <c r="J32" i="16"/>
  <c r="I32" i="16"/>
  <c r="K31" i="16"/>
  <c r="J31" i="16"/>
  <c r="I31" i="16"/>
  <c r="K30" i="16"/>
  <c r="J30" i="16"/>
  <c r="I30" i="16"/>
  <c r="K29" i="16"/>
  <c r="J29" i="16"/>
  <c r="I29" i="16"/>
  <c r="K28" i="16"/>
  <c r="J28" i="16"/>
  <c r="I28" i="16"/>
  <c r="K27" i="16"/>
  <c r="J27" i="16"/>
  <c r="I27" i="16"/>
  <c r="K26" i="16"/>
  <c r="J26" i="16"/>
  <c r="I26" i="16"/>
  <c r="K25" i="16"/>
  <c r="J25" i="16"/>
  <c r="I25" i="16"/>
  <c r="K24" i="16"/>
  <c r="J24" i="16"/>
  <c r="I24" i="16"/>
  <c r="K23" i="16"/>
  <c r="J23" i="16"/>
  <c r="I23" i="16"/>
  <c r="K22" i="16"/>
  <c r="J22" i="16"/>
  <c r="I22" i="16"/>
  <c r="K21" i="16"/>
  <c r="J21" i="16"/>
  <c r="I21" i="16"/>
  <c r="K20" i="16"/>
  <c r="J20" i="16"/>
  <c r="I20" i="16"/>
  <c r="K19" i="16"/>
  <c r="J19" i="16"/>
  <c r="I19" i="16"/>
  <c r="K18" i="16"/>
  <c r="J18" i="16"/>
  <c r="I18" i="16"/>
  <c r="K17" i="16"/>
  <c r="J17" i="16"/>
  <c r="I17" i="16"/>
  <c r="K16" i="16"/>
  <c r="J16" i="16"/>
  <c r="I16" i="16"/>
  <c r="K15" i="16"/>
  <c r="J15" i="16"/>
  <c r="I15" i="16"/>
  <c r="K14" i="16"/>
  <c r="J14" i="16"/>
  <c r="I14" i="16"/>
  <c r="K13" i="16"/>
  <c r="J13" i="16"/>
  <c r="I13" i="16"/>
  <c r="K12" i="16"/>
  <c r="J12" i="16"/>
  <c r="I12" i="16"/>
  <c r="K11" i="16"/>
  <c r="J11" i="16"/>
  <c r="I11" i="16"/>
  <c r="K10" i="16"/>
  <c r="J10" i="16"/>
  <c r="I10" i="16"/>
  <c r="K9" i="16"/>
  <c r="J9" i="16"/>
  <c r="I9" i="16"/>
  <c r="K8" i="16"/>
  <c r="J8" i="16"/>
  <c r="I8" i="16"/>
  <c r="K7" i="16"/>
  <c r="J7" i="16"/>
  <c r="I7" i="16"/>
  <c r="K6" i="16"/>
  <c r="J6" i="16"/>
  <c r="I6" i="16"/>
  <c r="K5" i="16"/>
  <c r="J5" i="16"/>
  <c r="I5" i="16"/>
  <c r="K4" i="16"/>
  <c r="J4" i="16"/>
  <c r="I4" i="16"/>
  <c r="V36" i="15" l="1"/>
  <c r="U36" i="15"/>
  <c r="T36" i="15"/>
  <c r="S36" i="15"/>
  <c r="R36" i="15"/>
  <c r="Q36" i="15"/>
  <c r="P36" i="15"/>
  <c r="N36" i="15"/>
  <c r="M36" i="15"/>
  <c r="L36" i="15"/>
  <c r="K36" i="15"/>
  <c r="J36" i="15"/>
  <c r="I36" i="15"/>
  <c r="G36" i="15"/>
  <c r="F36" i="15"/>
  <c r="E36" i="15"/>
  <c r="D36" i="15"/>
  <c r="C36" i="15"/>
  <c r="B36" i="15"/>
  <c r="O35" i="15"/>
  <c r="H35" i="15"/>
  <c r="O34" i="15"/>
  <c r="H34" i="15"/>
  <c r="O33" i="15"/>
  <c r="H33" i="15"/>
  <c r="O32" i="15"/>
  <c r="H32" i="15"/>
  <c r="O31" i="15"/>
  <c r="H31" i="15"/>
  <c r="O30" i="15"/>
  <c r="H30" i="15"/>
  <c r="O29" i="15"/>
  <c r="H29" i="15"/>
  <c r="O28" i="15"/>
  <c r="H28" i="15"/>
  <c r="O27" i="15"/>
  <c r="H27" i="15"/>
  <c r="O26" i="15"/>
  <c r="H26" i="15"/>
  <c r="O25" i="15"/>
  <c r="H25" i="15"/>
  <c r="O24" i="15"/>
  <c r="H24" i="15"/>
  <c r="O23" i="15"/>
  <c r="H23" i="15"/>
  <c r="O22" i="15"/>
  <c r="H22" i="15"/>
  <c r="O21" i="15"/>
  <c r="H21" i="15"/>
  <c r="O20" i="15"/>
  <c r="H20" i="15"/>
  <c r="O19" i="15"/>
  <c r="H19" i="15"/>
  <c r="O18" i="15"/>
  <c r="H18" i="15"/>
  <c r="O17" i="15"/>
  <c r="H17" i="15"/>
  <c r="O16" i="15"/>
  <c r="H16" i="15"/>
  <c r="O15" i="15"/>
  <c r="H15" i="15"/>
  <c r="O14" i="15"/>
  <c r="H14" i="15"/>
  <c r="O13" i="15"/>
  <c r="H13" i="15"/>
  <c r="O12" i="15"/>
  <c r="H12" i="15"/>
  <c r="O11" i="15"/>
  <c r="H11" i="15"/>
  <c r="O10" i="15"/>
  <c r="H10" i="15"/>
  <c r="O9" i="15"/>
  <c r="H9" i="15"/>
  <c r="O8" i="15"/>
  <c r="H8" i="15"/>
  <c r="O7" i="15"/>
  <c r="H7" i="15"/>
  <c r="O6" i="15"/>
  <c r="O36" i="15" s="1"/>
  <c r="H6" i="15"/>
  <c r="H36" i="15" s="1"/>
  <c r="W60" i="14"/>
  <c r="V60" i="14"/>
  <c r="U60" i="14"/>
  <c r="T60" i="14"/>
  <c r="S60" i="14"/>
  <c r="R60" i="14"/>
  <c r="Q60" i="14"/>
  <c r="O60" i="14"/>
  <c r="N60" i="14"/>
  <c r="M60" i="14"/>
  <c r="L60" i="14"/>
  <c r="K60" i="14"/>
  <c r="J60" i="14"/>
  <c r="P60" i="14" s="1"/>
  <c r="I60" i="14"/>
  <c r="H60" i="14"/>
  <c r="G60" i="14"/>
  <c r="F60" i="14"/>
  <c r="E60" i="14"/>
  <c r="D60" i="14"/>
  <c r="C60" i="14"/>
  <c r="P59" i="14"/>
  <c r="I59" i="14"/>
  <c r="V58" i="14"/>
  <c r="U58" i="14"/>
  <c r="T58" i="14"/>
  <c r="S58" i="14"/>
  <c r="R58" i="14"/>
  <c r="Q58" i="14"/>
  <c r="W58" i="14" s="1"/>
  <c r="O58" i="14"/>
  <c r="N58" i="14"/>
  <c r="M58" i="14"/>
  <c r="L58" i="14"/>
  <c r="K58" i="14"/>
  <c r="J58" i="14"/>
  <c r="H58" i="14"/>
  <c r="G58" i="14"/>
  <c r="F58" i="14"/>
  <c r="E58" i="14"/>
  <c r="D58" i="14"/>
  <c r="I58" i="14" s="1"/>
  <c r="C58" i="14"/>
  <c r="P57" i="14"/>
  <c r="I57" i="14"/>
  <c r="P56" i="14"/>
  <c r="P58" i="14" s="1"/>
  <c r="I56" i="14"/>
  <c r="W55" i="14"/>
  <c r="V55" i="14"/>
  <c r="U55" i="14"/>
  <c r="T55" i="14"/>
  <c r="S55" i="14"/>
  <c r="R55" i="14"/>
  <c r="Q55" i="14"/>
  <c r="O55" i="14"/>
  <c r="N55" i="14"/>
  <c r="M55" i="14"/>
  <c r="L55" i="14"/>
  <c r="K55" i="14"/>
  <c r="J55" i="14"/>
  <c r="H55" i="14"/>
  <c r="G55" i="14"/>
  <c r="F55" i="14"/>
  <c r="E55" i="14"/>
  <c r="I55" i="14" s="1"/>
  <c r="D55" i="14"/>
  <c r="C55" i="14"/>
  <c r="P54" i="14"/>
  <c r="P55" i="14" s="1"/>
  <c r="I54" i="14"/>
  <c r="W53" i="14"/>
  <c r="V53" i="14"/>
  <c r="U53" i="14"/>
  <c r="T53" i="14"/>
  <c r="S53" i="14"/>
  <c r="R53" i="14"/>
  <c r="Q53" i="14"/>
  <c r="O53" i="14"/>
  <c r="N53" i="14"/>
  <c r="M53" i="14"/>
  <c r="L53" i="14"/>
  <c r="K53" i="14"/>
  <c r="J53" i="14"/>
  <c r="H53" i="14"/>
  <c r="G53" i="14"/>
  <c r="F53" i="14"/>
  <c r="E53" i="14"/>
  <c r="D53" i="14"/>
  <c r="C53" i="14"/>
  <c r="P52" i="14"/>
  <c r="I52" i="14"/>
  <c r="P51" i="14"/>
  <c r="P53" i="14" s="1"/>
  <c r="I51" i="14"/>
  <c r="P50" i="14"/>
  <c r="I50" i="14"/>
  <c r="I53" i="14" s="1"/>
  <c r="V49" i="14"/>
  <c r="U49" i="14"/>
  <c r="T49" i="14"/>
  <c r="S49" i="14"/>
  <c r="W49" i="14" s="1"/>
  <c r="R49" i="14"/>
  <c r="Q49" i="14"/>
  <c r="O49" i="14"/>
  <c r="N49" i="14"/>
  <c r="M49" i="14"/>
  <c r="L49" i="14"/>
  <c r="K49" i="14"/>
  <c r="J49" i="14"/>
  <c r="H49" i="14"/>
  <c r="G49" i="14"/>
  <c r="F49" i="14"/>
  <c r="E49" i="14"/>
  <c r="D49" i="14"/>
  <c r="C49" i="14"/>
  <c r="P48" i="14"/>
  <c r="I48" i="14"/>
  <c r="P47" i="14"/>
  <c r="P49" i="14" s="1"/>
  <c r="I47" i="14"/>
  <c r="I49" i="14" s="1"/>
  <c r="V46" i="14"/>
  <c r="U46" i="14"/>
  <c r="T46" i="14"/>
  <c r="T61" i="14" s="1"/>
  <c r="S46" i="14"/>
  <c r="R46" i="14"/>
  <c r="Q46" i="14"/>
  <c r="W46" i="14" s="1"/>
  <c r="O46" i="14"/>
  <c r="N46" i="14"/>
  <c r="M46" i="14"/>
  <c r="L46" i="14"/>
  <c r="L61" i="14" s="1"/>
  <c r="K46" i="14"/>
  <c r="J46" i="14"/>
  <c r="H46" i="14"/>
  <c r="H61" i="14" s="1"/>
  <c r="G46" i="14"/>
  <c r="F46" i="14"/>
  <c r="E46" i="14"/>
  <c r="D46" i="14"/>
  <c r="D61" i="14" s="1"/>
  <c r="C46" i="14"/>
  <c r="P45" i="14"/>
  <c r="I45" i="14"/>
  <c r="P44" i="14"/>
  <c r="I44" i="14"/>
  <c r="P43" i="14"/>
  <c r="I43" i="14"/>
  <c r="P42" i="14"/>
  <c r="I42" i="14"/>
  <c r="P41" i="14"/>
  <c r="I41" i="14"/>
  <c r="P40" i="14"/>
  <c r="I40" i="14"/>
  <c r="P39" i="14"/>
  <c r="I39" i="14"/>
  <c r="P38" i="14"/>
  <c r="I38" i="14"/>
  <c r="P37" i="14"/>
  <c r="I37" i="14"/>
  <c r="P36" i="14"/>
  <c r="I36" i="14"/>
  <c r="P35" i="14"/>
  <c r="I35" i="14"/>
  <c r="P34" i="14"/>
  <c r="I34" i="14"/>
  <c r="P33" i="14"/>
  <c r="I33" i="14"/>
  <c r="P32" i="14"/>
  <c r="I32" i="14"/>
  <c r="P31" i="14"/>
  <c r="I31" i="14"/>
  <c r="P30" i="14"/>
  <c r="I30" i="14"/>
  <c r="P29" i="14"/>
  <c r="I29" i="14"/>
  <c r="P28" i="14"/>
  <c r="I28" i="14"/>
  <c r="P27" i="14"/>
  <c r="I27" i="14"/>
  <c r="P26" i="14"/>
  <c r="P46" i="14" s="1"/>
  <c r="I26" i="14"/>
  <c r="P25" i="14"/>
  <c r="I25" i="14"/>
  <c r="I46" i="14" s="1"/>
  <c r="V24" i="14"/>
  <c r="V61" i="14" s="1"/>
  <c r="U24" i="14"/>
  <c r="U61" i="14" s="1"/>
  <c r="T24" i="14"/>
  <c r="S24" i="14"/>
  <c r="S61" i="14" s="1"/>
  <c r="R24" i="14"/>
  <c r="R61" i="14" s="1"/>
  <c r="Q24" i="14"/>
  <c r="Q61" i="14" s="1"/>
  <c r="O24" i="14"/>
  <c r="O61" i="14" s="1"/>
  <c r="N24" i="14"/>
  <c r="N61" i="14" s="1"/>
  <c r="M24" i="14"/>
  <c r="M61" i="14" s="1"/>
  <c r="L24" i="14"/>
  <c r="K24" i="14"/>
  <c r="K61" i="14" s="1"/>
  <c r="J24" i="14"/>
  <c r="J61" i="14" s="1"/>
  <c r="H24" i="14"/>
  <c r="G24" i="14"/>
  <c r="G61" i="14" s="1"/>
  <c r="F24" i="14"/>
  <c r="F61" i="14" s="1"/>
  <c r="E24" i="14"/>
  <c r="E61" i="14" s="1"/>
  <c r="D24" i="14"/>
  <c r="C24" i="14"/>
  <c r="C61" i="14" s="1"/>
  <c r="P23" i="14"/>
  <c r="I23" i="14"/>
  <c r="P22" i="14"/>
  <c r="I22" i="14"/>
  <c r="P21" i="14"/>
  <c r="I21" i="14"/>
  <c r="P20" i="14"/>
  <c r="I20" i="14"/>
  <c r="P19" i="14"/>
  <c r="I19" i="14"/>
  <c r="P18" i="14"/>
  <c r="I18" i="14"/>
  <c r="P17" i="14"/>
  <c r="I17" i="14"/>
  <c r="P16" i="14"/>
  <c r="I16" i="14"/>
  <c r="P15" i="14"/>
  <c r="I15" i="14"/>
  <c r="P14" i="14"/>
  <c r="I14" i="14"/>
  <c r="P13" i="14"/>
  <c r="I13" i="14"/>
  <c r="P12" i="14"/>
  <c r="I12" i="14"/>
  <c r="P11" i="14"/>
  <c r="I11" i="14"/>
  <c r="P10" i="14"/>
  <c r="I10" i="14"/>
  <c r="P9" i="14"/>
  <c r="I9" i="14"/>
  <c r="P8" i="14"/>
  <c r="I8" i="14"/>
  <c r="P7" i="14"/>
  <c r="I7" i="14"/>
  <c r="P6" i="14"/>
  <c r="P24" i="14" s="1"/>
  <c r="P61" i="14" s="1"/>
  <c r="I6" i="14"/>
  <c r="I24" i="14" s="1"/>
  <c r="I61" i="14" l="1"/>
  <c r="W24" i="14"/>
  <c r="W61" i="14" s="1"/>
  <c r="D33" i="13" l="1"/>
  <c r="E33" i="13" s="1"/>
  <c r="C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F48" i="12" l="1"/>
  <c r="E48" i="12"/>
  <c r="G48" i="12" s="1"/>
  <c r="D48" i="12"/>
  <c r="G47" i="12"/>
  <c r="G45" i="12"/>
  <c r="G44" i="12"/>
  <c r="G43" i="12"/>
  <c r="G41" i="12"/>
  <c r="G40" i="12"/>
  <c r="G39" i="12"/>
  <c r="G37" i="12"/>
  <c r="G36" i="12"/>
  <c r="G33" i="12"/>
  <c r="G32" i="12"/>
  <c r="G31" i="12"/>
  <c r="G30" i="12"/>
  <c r="G29" i="12"/>
  <c r="G28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1" i="12"/>
  <c r="G9" i="12"/>
  <c r="G7" i="12"/>
  <c r="G6" i="12"/>
  <c r="G5" i="12"/>
  <c r="G4" i="12"/>
  <c r="G48" i="11" l="1"/>
  <c r="H48" i="11" s="1"/>
  <c r="F48" i="11"/>
  <c r="E48" i="11"/>
  <c r="D48" i="11"/>
  <c r="H47" i="11"/>
  <c r="F47" i="11"/>
  <c r="H45" i="11"/>
  <c r="F45" i="11"/>
  <c r="H44" i="11"/>
  <c r="F44" i="11"/>
  <c r="H43" i="11"/>
  <c r="F43" i="11"/>
  <c r="H41" i="11"/>
  <c r="F41" i="11"/>
  <c r="H40" i="11"/>
  <c r="F40" i="11"/>
  <c r="H39" i="11"/>
  <c r="F39" i="11"/>
  <c r="H37" i="11"/>
  <c r="F37" i="11"/>
  <c r="H36" i="11"/>
  <c r="F36" i="11"/>
  <c r="H33" i="11"/>
  <c r="F33" i="11"/>
  <c r="H32" i="11"/>
  <c r="F32" i="11"/>
  <c r="H31" i="11"/>
  <c r="F31" i="11"/>
  <c r="H30" i="11"/>
  <c r="F30" i="11"/>
  <c r="H29" i="11"/>
  <c r="F29" i="11"/>
  <c r="H28" i="11"/>
  <c r="F28" i="11"/>
  <c r="H26" i="11"/>
  <c r="F26" i="11"/>
  <c r="H25" i="11"/>
  <c r="F25" i="11"/>
  <c r="H24" i="11"/>
  <c r="F24" i="11"/>
  <c r="H23" i="11"/>
  <c r="F23" i="11"/>
  <c r="H22" i="11"/>
  <c r="F22" i="11"/>
  <c r="H21" i="11"/>
  <c r="F21" i="11"/>
  <c r="H20" i="11"/>
  <c r="F20" i="11"/>
  <c r="H19" i="11"/>
  <c r="F19" i="11"/>
  <c r="H18" i="11"/>
  <c r="F18" i="11"/>
  <c r="H17" i="11"/>
  <c r="F17" i="11"/>
  <c r="H16" i="11"/>
  <c r="F16" i="11"/>
  <c r="H15" i="11"/>
  <c r="F15" i="11"/>
  <c r="H14" i="11"/>
  <c r="F14" i="11"/>
  <c r="H13" i="11"/>
  <c r="F13" i="11"/>
  <c r="H11" i="11"/>
  <c r="F11" i="11"/>
  <c r="H9" i="11"/>
  <c r="F9" i="11"/>
  <c r="H7" i="11"/>
  <c r="F7" i="11"/>
  <c r="H6" i="11"/>
  <c r="F6" i="11"/>
  <c r="H5" i="11"/>
  <c r="F5" i="11"/>
  <c r="H4" i="11"/>
  <c r="F4" i="11"/>
  <c r="D33" i="10"/>
  <c r="C33" i="10"/>
  <c r="E33" i="10" s="1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34" i="9" l="1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S80" i="8" l="1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T79" i="8"/>
  <c r="T80" i="8" s="1"/>
  <c r="S79" i="8"/>
  <c r="R79" i="8"/>
  <c r="R80" i="8" s="1"/>
  <c r="T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T76" i="8"/>
  <c r="S76" i="8"/>
  <c r="R76" i="8"/>
  <c r="T75" i="8"/>
  <c r="S75" i="8"/>
  <c r="S77" i="8" s="1"/>
  <c r="R75" i="8"/>
  <c r="R77" i="8" s="1"/>
  <c r="T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T72" i="8"/>
  <c r="S72" i="8"/>
  <c r="S73" i="8" s="1"/>
  <c r="R72" i="8"/>
  <c r="R73" i="8" s="1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T70" i="8"/>
  <c r="S70" i="8"/>
  <c r="R70" i="8"/>
  <c r="T69" i="8"/>
  <c r="S69" i="8"/>
  <c r="R69" i="8"/>
  <c r="T68" i="8"/>
  <c r="T71" i="8" s="1"/>
  <c r="S68" i="8"/>
  <c r="S71" i="8" s="1"/>
  <c r="R68" i="8"/>
  <c r="R71" i="8" s="1"/>
  <c r="N65" i="8"/>
  <c r="N66" i="8" s="1"/>
  <c r="N81" i="8" s="1"/>
  <c r="J65" i="8"/>
  <c r="J66" i="8" s="1"/>
  <c r="J81" i="8" s="1"/>
  <c r="F65" i="8"/>
  <c r="F66" i="8" s="1"/>
  <c r="F81" i="8" s="1"/>
  <c r="T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T63" i="8"/>
  <c r="S63" i="8"/>
  <c r="R63" i="8"/>
  <c r="T62" i="8"/>
  <c r="S62" i="8"/>
  <c r="S64" i="8" s="1"/>
  <c r="R62" i="8"/>
  <c r="R64" i="8" s="1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T59" i="8"/>
  <c r="S59" i="8"/>
  <c r="R59" i="8"/>
  <c r="T58" i="8"/>
  <c r="S58" i="8"/>
  <c r="R58" i="8"/>
  <c r="T57" i="8"/>
  <c r="S57" i="8"/>
  <c r="R57" i="8"/>
  <c r="T56" i="8"/>
  <c r="S56" i="8"/>
  <c r="R56" i="8"/>
  <c r="T55" i="8"/>
  <c r="S55" i="8"/>
  <c r="R55" i="8"/>
  <c r="T54" i="8"/>
  <c r="S54" i="8"/>
  <c r="R54" i="8"/>
  <c r="T53" i="8"/>
  <c r="S53" i="8"/>
  <c r="R53" i="8"/>
  <c r="T52" i="8"/>
  <c r="S52" i="8"/>
  <c r="R52" i="8"/>
  <c r="T51" i="8"/>
  <c r="S51" i="8"/>
  <c r="R51" i="8"/>
  <c r="T50" i="8"/>
  <c r="S50" i="8"/>
  <c r="R50" i="8"/>
  <c r="T49" i="8"/>
  <c r="S49" i="8"/>
  <c r="R49" i="8"/>
  <c r="T48" i="8"/>
  <c r="S48" i="8"/>
  <c r="R48" i="8"/>
  <c r="T47" i="8"/>
  <c r="S47" i="8"/>
  <c r="R47" i="8"/>
  <c r="T46" i="8"/>
  <c r="S46" i="8"/>
  <c r="R46" i="8"/>
  <c r="T45" i="8"/>
  <c r="S45" i="8"/>
  <c r="R45" i="8"/>
  <c r="T44" i="8"/>
  <c r="S44" i="8"/>
  <c r="R44" i="8"/>
  <c r="T43" i="8"/>
  <c r="S43" i="8"/>
  <c r="R43" i="8"/>
  <c r="T42" i="8"/>
  <c r="S42" i="8"/>
  <c r="R42" i="8"/>
  <c r="T41" i="8"/>
  <c r="T60" i="8" s="1"/>
  <c r="S41" i="8"/>
  <c r="R41" i="8"/>
  <c r="T40" i="8"/>
  <c r="S40" i="8"/>
  <c r="R40" i="8"/>
  <c r="T39" i="8"/>
  <c r="S39" i="8"/>
  <c r="S60" i="8" s="1"/>
  <c r="R39" i="8"/>
  <c r="R60" i="8" s="1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T28" i="8"/>
  <c r="S28" i="8"/>
  <c r="R28" i="8"/>
  <c r="T27" i="8"/>
  <c r="S27" i="8"/>
  <c r="R27" i="8"/>
  <c r="T26" i="8"/>
  <c r="S26" i="8"/>
  <c r="R26" i="8"/>
  <c r="T25" i="8"/>
  <c r="S25" i="8"/>
  <c r="R25" i="8"/>
  <c r="T24" i="8"/>
  <c r="S24" i="8"/>
  <c r="R24" i="8"/>
  <c r="T23" i="8"/>
  <c r="S23" i="8"/>
  <c r="R23" i="8"/>
  <c r="T22" i="8"/>
  <c r="S22" i="8"/>
  <c r="R22" i="8"/>
  <c r="T21" i="8"/>
  <c r="S21" i="8"/>
  <c r="R21" i="8"/>
  <c r="T20" i="8"/>
  <c r="S20" i="8"/>
  <c r="R20" i="8"/>
  <c r="T19" i="8"/>
  <c r="S19" i="8"/>
  <c r="R19" i="8"/>
  <c r="T18" i="8"/>
  <c r="S18" i="8"/>
  <c r="R18" i="8"/>
  <c r="T17" i="8"/>
  <c r="S17" i="8"/>
  <c r="R17" i="8"/>
  <c r="T16" i="8"/>
  <c r="S16" i="8"/>
  <c r="R16" i="8"/>
  <c r="T15" i="8"/>
  <c r="T29" i="8" s="1"/>
  <c r="S15" i="8"/>
  <c r="S29" i="8" s="1"/>
  <c r="R15" i="8"/>
  <c r="R29" i="8" s="1"/>
  <c r="Q13" i="8"/>
  <c r="Q65" i="8" s="1"/>
  <c r="Q66" i="8" s="1"/>
  <c r="Q81" i="8" s="1"/>
  <c r="P13" i="8"/>
  <c r="P65" i="8" s="1"/>
  <c r="P66" i="8" s="1"/>
  <c r="P81" i="8" s="1"/>
  <c r="O13" i="8"/>
  <c r="O65" i="8" s="1"/>
  <c r="O66" i="8" s="1"/>
  <c r="O81" i="8" s="1"/>
  <c r="N13" i="8"/>
  <c r="M13" i="8"/>
  <c r="M65" i="8" s="1"/>
  <c r="M66" i="8" s="1"/>
  <c r="M81" i="8" s="1"/>
  <c r="L13" i="8"/>
  <c r="L65" i="8" s="1"/>
  <c r="L66" i="8" s="1"/>
  <c r="L81" i="8" s="1"/>
  <c r="K13" i="8"/>
  <c r="K65" i="8" s="1"/>
  <c r="K66" i="8" s="1"/>
  <c r="K81" i="8" s="1"/>
  <c r="J13" i="8"/>
  <c r="I13" i="8"/>
  <c r="I65" i="8" s="1"/>
  <c r="I66" i="8" s="1"/>
  <c r="I81" i="8" s="1"/>
  <c r="H13" i="8"/>
  <c r="H65" i="8" s="1"/>
  <c r="H66" i="8" s="1"/>
  <c r="H81" i="8" s="1"/>
  <c r="G13" i="8"/>
  <c r="G65" i="8" s="1"/>
  <c r="G66" i="8" s="1"/>
  <c r="G81" i="8" s="1"/>
  <c r="F13" i="8"/>
  <c r="E13" i="8"/>
  <c r="E65" i="8" s="1"/>
  <c r="E66" i="8" s="1"/>
  <c r="E81" i="8" s="1"/>
  <c r="D13" i="8"/>
  <c r="D65" i="8" s="1"/>
  <c r="D66" i="8" s="1"/>
  <c r="D81" i="8" s="1"/>
  <c r="C13" i="8"/>
  <c r="C65" i="8" s="1"/>
  <c r="C66" i="8" s="1"/>
  <c r="C81" i="8" s="1"/>
  <c r="T12" i="8"/>
  <c r="S12" i="8"/>
  <c r="R12" i="8"/>
  <c r="T11" i="8"/>
  <c r="S11" i="8"/>
  <c r="R11" i="8"/>
  <c r="T10" i="8"/>
  <c r="S10" i="8"/>
  <c r="R10" i="8"/>
  <c r="T9" i="8"/>
  <c r="T13" i="8" s="1"/>
  <c r="T65" i="8" s="1"/>
  <c r="T66" i="8" s="1"/>
  <c r="T81" i="8" s="1"/>
  <c r="S9" i="8"/>
  <c r="S13" i="8" s="1"/>
  <c r="S65" i="8" s="1"/>
  <c r="R9" i="8"/>
  <c r="R13" i="8" s="1"/>
  <c r="AC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AC79" i="7"/>
  <c r="AB79" i="7"/>
  <c r="AB80" i="7" s="1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AC77" i="7" s="1"/>
  <c r="D77" i="7"/>
  <c r="AB77" i="7" s="1"/>
  <c r="C77" i="7"/>
  <c r="AA77" i="7" s="1"/>
  <c r="AC76" i="7"/>
  <c r="AB76" i="7"/>
  <c r="AC75" i="7"/>
  <c r="AB75" i="7"/>
  <c r="AC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AC72" i="7"/>
  <c r="AB72" i="7"/>
  <c r="AB73" i="7" s="1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AC70" i="7"/>
  <c r="AB70" i="7"/>
  <c r="AC69" i="7"/>
  <c r="AB69" i="7"/>
  <c r="AC68" i="7"/>
  <c r="AC71" i="7" s="1"/>
  <c r="AB68" i="7"/>
  <c r="AB71" i="7" s="1"/>
  <c r="Z65" i="7"/>
  <c r="Z66" i="7" s="1"/>
  <c r="Z81" i="7" s="1"/>
  <c r="V65" i="7"/>
  <c r="V66" i="7" s="1"/>
  <c r="V81" i="7" s="1"/>
  <c r="R65" i="7"/>
  <c r="R66" i="7" s="1"/>
  <c r="R81" i="7" s="1"/>
  <c r="N65" i="7"/>
  <c r="N66" i="7" s="1"/>
  <c r="N81" i="7" s="1"/>
  <c r="J65" i="7"/>
  <c r="J66" i="7" s="1"/>
  <c r="J81" i="7" s="1"/>
  <c r="F65" i="7"/>
  <c r="F66" i="7" s="1"/>
  <c r="F81" i="7" s="1"/>
  <c r="AC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AC63" i="7"/>
  <c r="AB63" i="7"/>
  <c r="AB64" i="7" s="1"/>
  <c r="AC62" i="7"/>
  <c r="AB62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AC59" i="7"/>
  <c r="AB59" i="7"/>
  <c r="AC58" i="7"/>
  <c r="AB58" i="7"/>
  <c r="AC57" i="7"/>
  <c r="AB57" i="7"/>
  <c r="AC56" i="7"/>
  <c r="AB56" i="7"/>
  <c r="AC55" i="7"/>
  <c r="AB55" i="7"/>
  <c r="AC54" i="7"/>
  <c r="AB54" i="7"/>
  <c r="AC53" i="7"/>
  <c r="AB53" i="7"/>
  <c r="AC52" i="7"/>
  <c r="AB52" i="7"/>
  <c r="AC51" i="7"/>
  <c r="AB51" i="7"/>
  <c r="AC50" i="7"/>
  <c r="AB50" i="7"/>
  <c r="AC49" i="7"/>
  <c r="AB49" i="7"/>
  <c r="AC48" i="7"/>
  <c r="AB48" i="7"/>
  <c r="AC47" i="7"/>
  <c r="AB47" i="7"/>
  <c r="AC46" i="7"/>
  <c r="AB46" i="7"/>
  <c r="AC45" i="7"/>
  <c r="AB45" i="7"/>
  <c r="AC44" i="7"/>
  <c r="AB44" i="7"/>
  <c r="AC43" i="7"/>
  <c r="AB43" i="7"/>
  <c r="AC42" i="7"/>
  <c r="AB42" i="7"/>
  <c r="AC41" i="7"/>
  <c r="AB41" i="7"/>
  <c r="AC40" i="7"/>
  <c r="AB40" i="7"/>
  <c r="AC39" i="7"/>
  <c r="AC60" i="7" s="1"/>
  <c r="AB39" i="7"/>
  <c r="AC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C28" i="7"/>
  <c r="AB28" i="7"/>
  <c r="AC27" i="7"/>
  <c r="AB27" i="7"/>
  <c r="AC26" i="7"/>
  <c r="AB26" i="7"/>
  <c r="AC25" i="7"/>
  <c r="AB25" i="7"/>
  <c r="AC24" i="7"/>
  <c r="AB24" i="7"/>
  <c r="AC23" i="7"/>
  <c r="AB23" i="7"/>
  <c r="AC22" i="7"/>
  <c r="AB22" i="7"/>
  <c r="AC21" i="7"/>
  <c r="AB21" i="7"/>
  <c r="AC20" i="7"/>
  <c r="AB20" i="7"/>
  <c r="AC19" i="7"/>
  <c r="AB19" i="7"/>
  <c r="AC18" i="7"/>
  <c r="AB18" i="7"/>
  <c r="AC17" i="7"/>
  <c r="AB17" i="7"/>
  <c r="AC16" i="7"/>
  <c r="AB16" i="7"/>
  <c r="AB29" i="7" s="1"/>
  <c r="AC15" i="7"/>
  <c r="AB15" i="7"/>
  <c r="AB13" i="7"/>
  <c r="AA13" i="7"/>
  <c r="AA65" i="7" s="1"/>
  <c r="AA66" i="7" s="1"/>
  <c r="Z13" i="7"/>
  <c r="Y13" i="7"/>
  <c r="Y65" i="7" s="1"/>
  <c r="Y66" i="7" s="1"/>
  <c r="Y81" i="7" s="1"/>
  <c r="X13" i="7"/>
  <c r="X65" i="7" s="1"/>
  <c r="X66" i="7" s="1"/>
  <c r="X81" i="7" s="1"/>
  <c r="W13" i="7"/>
  <c r="W65" i="7" s="1"/>
  <c r="W66" i="7" s="1"/>
  <c r="W81" i="7" s="1"/>
  <c r="V13" i="7"/>
  <c r="U13" i="7"/>
  <c r="U65" i="7" s="1"/>
  <c r="U66" i="7" s="1"/>
  <c r="U81" i="7" s="1"/>
  <c r="T13" i="7"/>
  <c r="T65" i="7" s="1"/>
  <c r="T66" i="7" s="1"/>
  <c r="T81" i="7" s="1"/>
  <c r="S13" i="7"/>
  <c r="S65" i="7" s="1"/>
  <c r="S66" i="7" s="1"/>
  <c r="S81" i="7" s="1"/>
  <c r="R13" i="7"/>
  <c r="Q13" i="7"/>
  <c r="Q65" i="7" s="1"/>
  <c r="Q66" i="7" s="1"/>
  <c r="Q81" i="7" s="1"/>
  <c r="P13" i="7"/>
  <c r="P65" i="7" s="1"/>
  <c r="P66" i="7" s="1"/>
  <c r="P81" i="7" s="1"/>
  <c r="O13" i="7"/>
  <c r="O65" i="7" s="1"/>
  <c r="O66" i="7" s="1"/>
  <c r="O81" i="7" s="1"/>
  <c r="N13" i="7"/>
  <c r="M13" i="7"/>
  <c r="M65" i="7" s="1"/>
  <c r="M66" i="7" s="1"/>
  <c r="M81" i="7" s="1"/>
  <c r="L13" i="7"/>
  <c r="L65" i="7" s="1"/>
  <c r="L66" i="7" s="1"/>
  <c r="L81" i="7" s="1"/>
  <c r="K13" i="7"/>
  <c r="K65" i="7" s="1"/>
  <c r="K66" i="7" s="1"/>
  <c r="K81" i="7" s="1"/>
  <c r="J13" i="7"/>
  <c r="I13" i="7"/>
  <c r="I65" i="7" s="1"/>
  <c r="I66" i="7" s="1"/>
  <c r="I81" i="7" s="1"/>
  <c r="H13" i="7"/>
  <c r="H65" i="7" s="1"/>
  <c r="H66" i="7" s="1"/>
  <c r="H81" i="7" s="1"/>
  <c r="G13" i="7"/>
  <c r="G65" i="7" s="1"/>
  <c r="G66" i="7" s="1"/>
  <c r="G81" i="7" s="1"/>
  <c r="F13" i="7"/>
  <c r="E13" i="7"/>
  <c r="E65" i="7" s="1"/>
  <c r="E66" i="7" s="1"/>
  <c r="E81" i="7" s="1"/>
  <c r="D13" i="7"/>
  <c r="D65" i="7" s="1"/>
  <c r="D66" i="7" s="1"/>
  <c r="D81" i="7" s="1"/>
  <c r="C13" i="7"/>
  <c r="C65" i="7" s="1"/>
  <c r="C66" i="7" s="1"/>
  <c r="C81" i="7" s="1"/>
  <c r="AC12" i="7"/>
  <c r="AB12" i="7"/>
  <c r="AC11" i="7"/>
  <c r="AB11" i="7"/>
  <c r="AC10" i="7"/>
  <c r="AB10" i="7"/>
  <c r="AC9" i="7"/>
  <c r="AC13" i="7" s="1"/>
  <c r="AC65" i="7" s="1"/>
  <c r="AC66" i="7" s="1"/>
  <c r="AC81" i="7" s="1"/>
  <c r="AB9" i="7"/>
  <c r="G6" i="6"/>
  <c r="D4" i="6"/>
  <c r="R65" i="8" l="1"/>
  <c r="R66" i="8" s="1"/>
  <c r="R81" i="8" s="1"/>
  <c r="S66" i="8"/>
  <c r="S81" i="8" s="1"/>
  <c r="AA81" i="7"/>
  <c r="AB65" i="7"/>
  <c r="AB66" i="7" s="1"/>
  <c r="AB81" i="7" s="1"/>
  <c r="M70" i="5" l="1"/>
  <c r="K70" i="5"/>
  <c r="J70" i="5"/>
  <c r="I70" i="5"/>
  <c r="H70" i="5"/>
  <c r="F70" i="5"/>
  <c r="P70" i="5" s="1"/>
  <c r="E70" i="5"/>
  <c r="O70" i="5" s="1"/>
  <c r="D70" i="5"/>
  <c r="N70" i="5" s="1"/>
  <c r="C70" i="5"/>
  <c r="P69" i="5"/>
  <c r="O69" i="5"/>
  <c r="N69" i="5"/>
  <c r="M69" i="5"/>
  <c r="L69" i="5"/>
  <c r="L70" i="5" s="1"/>
  <c r="G69" i="5"/>
  <c r="G70" i="5" s="1"/>
  <c r="O67" i="5"/>
  <c r="K67" i="5"/>
  <c r="J67" i="5"/>
  <c r="I67" i="5"/>
  <c r="H67" i="5"/>
  <c r="L67" i="5" s="1"/>
  <c r="G67" i="5"/>
  <c r="F67" i="5"/>
  <c r="P67" i="5" s="1"/>
  <c r="E67" i="5"/>
  <c r="D67" i="5"/>
  <c r="N67" i="5" s="1"/>
  <c r="C67" i="5"/>
  <c r="M67" i="5" s="1"/>
  <c r="P66" i="5"/>
  <c r="O66" i="5"/>
  <c r="N66" i="5"/>
  <c r="M66" i="5"/>
  <c r="L66" i="5"/>
  <c r="G66" i="5"/>
  <c r="Q66" i="5" s="1"/>
  <c r="Q65" i="5"/>
  <c r="P65" i="5"/>
  <c r="O65" i="5"/>
  <c r="N65" i="5"/>
  <c r="M65" i="5"/>
  <c r="L65" i="5"/>
  <c r="G65" i="5"/>
  <c r="P63" i="5"/>
  <c r="L63" i="5"/>
  <c r="K63" i="5"/>
  <c r="J63" i="5"/>
  <c r="I63" i="5"/>
  <c r="H63" i="5"/>
  <c r="F63" i="5"/>
  <c r="E63" i="5"/>
  <c r="O63" i="5" s="1"/>
  <c r="D63" i="5"/>
  <c r="N63" i="5" s="1"/>
  <c r="C63" i="5"/>
  <c r="M63" i="5" s="1"/>
  <c r="P62" i="5"/>
  <c r="O62" i="5"/>
  <c r="N62" i="5"/>
  <c r="M62" i="5"/>
  <c r="L62" i="5"/>
  <c r="G62" i="5"/>
  <c r="G63" i="5" s="1"/>
  <c r="Q63" i="5" s="1"/>
  <c r="N61" i="5"/>
  <c r="K61" i="5"/>
  <c r="J61" i="5"/>
  <c r="I61" i="5"/>
  <c r="H61" i="5"/>
  <c r="F61" i="5"/>
  <c r="P61" i="5" s="1"/>
  <c r="E61" i="5"/>
  <c r="O61" i="5" s="1"/>
  <c r="D61" i="5"/>
  <c r="C61" i="5"/>
  <c r="M61" i="5" s="1"/>
  <c r="Q60" i="5"/>
  <c r="P60" i="5"/>
  <c r="O60" i="5"/>
  <c r="N60" i="5"/>
  <c r="M60" i="5"/>
  <c r="L60" i="5"/>
  <c r="G60" i="5"/>
  <c r="P59" i="5"/>
  <c r="O59" i="5"/>
  <c r="N59" i="5"/>
  <c r="M59" i="5"/>
  <c r="L59" i="5"/>
  <c r="G59" i="5"/>
  <c r="Q59" i="5" s="1"/>
  <c r="P58" i="5"/>
  <c r="O58" i="5"/>
  <c r="N58" i="5"/>
  <c r="M58" i="5"/>
  <c r="L58" i="5"/>
  <c r="L61" i="5" s="1"/>
  <c r="G58" i="5"/>
  <c r="Q58" i="5" s="1"/>
  <c r="J56" i="5"/>
  <c r="F56" i="5"/>
  <c r="P54" i="5"/>
  <c r="L54" i="5"/>
  <c r="K54" i="5"/>
  <c r="J54" i="5"/>
  <c r="I54" i="5"/>
  <c r="H54" i="5"/>
  <c r="F54" i="5"/>
  <c r="E54" i="5"/>
  <c r="O54" i="5" s="1"/>
  <c r="D54" i="5"/>
  <c r="N54" i="5" s="1"/>
  <c r="C54" i="5"/>
  <c r="M54" i="5" s="1"/>
  <c r="P53" i="5"/>
  <c r="O53" i="5"/>
  <c r="N53" i="5"/>
  <c r="M53" i="5"/>
  <c r="L53" i="5"/>
  <c r="G53" i="5"/>
  <c r="Q53" i="5" s="1"/>
  <c r="P52" i="5"/>
  <c r="O52" i="5"/>
  <c r="N52" i="5"/>
  <c r="M52" i="5"/>
  <c r="L52" i="5"/>
  <c r="G52" i="5"/>
  <c r="G54" i="5" s="1"/>
  <c r="Q54" i="5" s="1"/>
  <c r="M50" i="5"/>
  <c r="K50" i="5"/>
  <c r="J50" i="5"/>
  <c r="I50" i="5"/>
  <c r="I55" i="5" s="1"/>
  <c r="I71" i="5" s="1"/>
  <c r="H50" i="5"/>
  <c r="F50" i="5"/>
  <c r="P50" i="5" s="1"/>
  <c r="E50" i="5"/>
  <c r="O50" i="5" s="1"/>
  <c r="D50" i="5"/>
  <c r="N50" i="5" s="1"/>
  <c r="C50" i="5"/>
  <c r="P49" i="5"/>
  <c r="O49" i="5"/>
  <c r="N49" i="5"/>
  <c r="M49" i="5"/>
  <c r="L49" i="5"/>
  <c r="G49" i="5"/>
  <c r="Q49" i="5" s="1"/>
  <c r="P48" i="5"/>
  <c r="O48" i="5"/>
  <c r="N48" i="5"/>
  <c r="M48" i="5"/>
  <c r="L48" i="5"/>
  <c r="G48" i="5"/>
  <c r="Q48" i="5" s="1"/>
  <c r="P47" i="5"/>
  <c r="O47" i="5"/>
  <c r="N47" i="5"/>
  <c r="M47" i="5"/>
  <c r="L47" i="5"/>
  <c r="G47" i="5"/>
  <c r="Q47" i="5" s="1"/>
  <c r="Q46" i="5"/>
  <c r="P46" i="5"/>
  <c r="O46" i="5"/>
  <c r="N46" i="5"/>
  <c r="M46" i="5"/>
  <c r="L46" i="5"/>
  <c r="G46" i="5"/>
  <c r="P45" i="5"/>
  <c r="O45" i="5"/>
  <c r="N45" i="5"/>
  <c r="M45" i="5"/>
  <c r="L45" i="5"/>
  <c r="G45" i="5"/>
  <c r="Q45" i="5" s="1"/>
  <c r="P44" i="5"/>
  <c r="O44" i="5"/>
  <c r="N44" i="5"/>
  <c r="M44" i="5"/>
  <c r="L44" i="5"/>
  <c r="G44" i="5"/>
  <c r="Q44" i="5" s="1"/>
  <c r="P43" i="5"/>
  <c r="O43" i="5"/>
  <c r="N43" i="5"/>
  <c r="M43" i="5"/>
  <c r="L43" i="5"/>
  <c r="G43" i="5"/>
  <c r="Q43" i="5" s="1"/>
  <c r="Q42" i="5"/>
  <c r="P42" i="5"/>
  <c r="O42" i="5"/>
  <c r="N42" i="5"/>
  <c r="M42" i="5"/>
  <c r="L42" i="5"/>
  <c r="G42" i="5"/>
  <c r="P41" i="5"/>
  <c r="O41" i="5"/>
  <c r="N41" i="5"/>
  <c r="M41" i="5"/>
  <c r="L41" i="5"/>
  <c r="G41" i="5"/>
  <c r="Q41" i="5" s="1"/>
  <c r="P40" i="5"/>
  <c r="O40" i="5"/>
  <c r="N40" i="5"/>
  <c r="M40" i="5"/>
  <c r="L40" i="5"/>
  <c r="G40" i="5"/>
  <c r="Q40" i="5" s="1"/>
  <c r="P39" i="5"/>
  <c r="O39" i="5"/>
  <c r="N39" i="5"/>
  <c r="M39" i="5"/>
  <c r="L39" i="5"/>
  <c r="G39" i="5"/>
  <c r="Q39" i="5" s="1"/>
  <c r="Q38" i="5"/>
  <c r="P38" i="5"/>
  <c r="O38" i="5"/>
  <c r="N38" i="5"/>
  <c r="M38" i="5"/>
  <c r="L38" i="5"/>
  <c r="G38" i="5"/>
  <c r="P37" i="5"/>
  <c r="O37" i="5"/>
  <c r="N37" i="5"/>
  <c r="M37" i="5"/>
  <c r="L37" i="5"/>
  <c r="G37" i="5"/>
  <c r="Q37" i="5" s="1"/>
  <c r="P36" i="5"/>
  <c r="O36" i="5"/>
  <c r="N36" i="5"/>
  <c r="M36" i="5"/>
  <c r="L36" i="5"/>
  <c r="G36" i="5"/>
  <c r="Q36" i="5" s="1"/>
  <c r="P35" i="5"/>
  <c r="O35" i="5"/>
  <c r="N35" i="5"/>
  <c r="M35" i="5"/>
  <c r="L35" i="5"/>
  <c r="G35" i="5"/>
  <c r="Q35" i="5" s="1"/>
  <c r="Q34" i="5"/>
  <c r="P34" i="5"/>
  <c r="O34" i="5"/>
  <c r="N34" i="5"/>
  <c r="M34" i="5"/>
  <c r="L34" i="5"/>
  <c r="G34" i="5"/>
  <c r="P33" i="5"/>
  <c r="O33" i="5"/>
  <c r="N33" i="5"/>
  <c r="M33" i="5"/>
  <c r="L33" i="5"/>
  <c r="G33" i="5"/>
  <c r="Q33" i="5" s="1"/>
  <c r="P32" i="5"/>
  <c r="O32" i="5"/>
  <c r="N32" i="5"/>
  <c r="M32" i="5"/>
  <c r="L32" i="5"/>
  <c r="G32" i="5"/>
  <c r="Q32" i="5" s="1"/>
  <c r="P31" i="5"/>
  <c r="O31" i="5"/>
  <c r="N31" i="5"/>
  <c r="M31" i="5"/>
  <c r="L31" i="5"/>
  <c r="G31" i="5"/>
  <c r="Q31" i="5" s="1"/>
  <c r="Q30" i="5"/>
  <c r="P30" i="5"/>
  <c r="O30" i="5"/>
  <c r="N30" i="5"/>
  <c r="M30" i="5"/>
  <c r="L30" i="5"/>
  <c r="G30" i="5"/>
  <c r="P29" i="5"/>
  <c r="O29" i="5"/>
  <c r="N29" i="5"/>
  <c r="M29" i="5"/>
  <c r="L29" i="5"/>
  <c r="L50" i="5" s="1"/>
  <c r="G29" i="5"/>
  <c r="G50" i="5" s="1"/>
  <c r="Q50" i="5" s="1"/>
  <c r="O27" i="5"/>
  <c r="K27" i="5"/>
  <c r="J27" i="5"/>
  <c r="I27" i="5"/>
  <c r="H27" i="5"/>
  <c r="F27" i="5"/>
  <c r="P27" i="5" s="1"/>
  <c r="E27" i="5"/>
  <c r="D27" i="5"/>
  <c r="N27" i="5" s="1"/>
  <c r="C27" i="5"/>
  <c r="M27" i="5" s="1"/>
  <c r="P26" i="5"/>
  <c r="O26" i="5"/>
  <c r="N26" i="5"/>
  <c r="M26" i="5"/>
  <c r="L26" i="5"/>
  <c r="G26" i="5"/>
  <c r="Q26" i="5" s="1"/>
  <c r="Q25" i="5"/>
  <c r="P25" i="5"/>
  <c r="O25" i="5"/>
  <c r="N25" i="5"/>
  <c r="M25" i="5"/>
  <c r="L25" i="5"/>
  <c r="G25" i="5"/>
  <c r="P24" i="5"/>
  <c r="O24" i="5"/>
  <c r="N24" i="5"/>
  <c r="M24" i="5"/>
  <c r="L24" i="5"/>
  <c r="G24" i="5"/>
  <c r="Q24" i="5" s="1"/>
  <c r="P23" i="5"/>
  <c r="O23" i="5"/>
  <c r="N23" i="5"/>
  <c r="M23" i="5"/>
  <c r="L23" i="5"/>
  <c r="G23" i="5"/>
  <c r="Q23" i="5" s="1"/>
  <c r="P22" i="5"/>
  <c r="O22" i="5"/>
  <c r="N22" i="5"/>
  <c r="M22" i="5"/>
  <c r="L22" i="5"/>
  <c r="G22" i="5"/>
  <c r="Q22" i="5" s="1"/>
  <c r="Q21" i="5"/>
  <c r="P21" i="5"/>
  <c r="O21" i="5"/>
  <c r="N21" i="5"/>
  <c r="M21" i="5"/>
  <c r="L21" i="5"/>
  <c r="G21" i="5"/>
  <c r="P20" i="5"/>
  <c r="O20" i="5"/>
  <c r="N20" i="5"/>
  <c r="M20" i="5"/>
  <c r="L20" i="5"/>
  <c r="G20" i="5"/>
  <c r="Q20" i="5" s="1"/>
  <c r="P19" i="5"/>
  <c r="O19" i="5"/>
  <c r="N19" i="5"/>
  <c r="M19" i="5"/>
  <c r="L19" i="5"/>
  <c r="G19" i="5"/>
  <c r="Q19" i="5" s="1"/>
  <c r="P18" i="5"/>
  <c r="O18" i="5"/>
  <c r="N18" i="5"/>
  <c r="M18" i="5"/>
  <c r="L18" i="5"/>
  <c r="G18" i="5"/>
  <c r="Q18" i="5" s="1"/>
  <c r="Q17" i="5"/>
  <c r="P17" i="5"/>
  <c r="O17" i="5"/>
  <c r="N17" i="5"/>
  <c r="M17" i="5"/>
  <c r="L17" i="5"/>
  <c r="G17" i="5"/>
  <c r="P16" i="5"/>
  <c r="O16" i="5"/>
  <c r="N16" i="5"/>
  <c r="M16" i="5"/>
  <c r="L16" i="5"/>
  <c r="G16" i="5"/>
  <c r="Q16" i="5" s="1"/>
  <c r="P15" i="5"/>
  <c r="O15" i="5"/>
  <c r="N15" i="5"/>
  <c r="M15" i="5"/>
  <c r="L15" i="5"/>
  <c r="G15" i="5"/>
  <c r="G27" i="5" s="1"/>
  <c r="P14" i="5"/>
  <c r="O14" i="5"/>
  <c r="N14" i="5"/>
  <c r="M14" i="5"/>
  <c r="L14" i="5"/>
  <c r="G14" i="5"/>
  <c r="Q14" i="5" s="1"/>
  <c r="Q13" i="5"/>
  <c r="P13" i="5"/>
  <c r="O13" i="5"/>
  <c r="N13" i="5"/>
  <c r="M13" i="5"/>
  <c r="L13" i="5"/>
  <c r="L27" i="5" s="1"/>
  <c r="G13" i="5"/>
  <c r="P11" i="5"/>
  <c r="K11" i="5"/>
  <c r="K55" i="5" s="1"/>
  <c r="K71" i="5" s="1"/>
  <c r="J11" i="5"/>
  <c r="J55" i="5" s="1"/>
  <c r="J71" i="5" s="1"/>
  <c r="I11" i="5"/>
  <c r="I56" i="5" s="1"/>
  <c r="H11" i="5"/>
  <c r="H55" i="5" s="1"/>
  <c r="H71" i="5" s="1"/>
  <c r="F11" i="5"/>
  <c r="F55" i="5" s="1"/>
  <c r="E11" i="5"/>
  <c r="E56" i="5" s="1"/>
  <c r="O56" i="5" s="1"/>
  <c r="D11" i="5"/>
  <c r="D55" i="5" s="1"/>
  <c r="C11" i="5"/>
  <c r="C55" i="5" s="1"/>
  <c r="P10" i="5"/>
  <c r="O10" i="5"/>
  <c r="N10" i="5"/>
  <c r="M10" i="5"/>
  <c r="L10" i="5"/>
  <c r="G10" i="5"/>
  <c r="Q10" i="5" s="1"/>
  <c r="P9" i="5"/>
  <c r="O9" i="5"/>
  <c r="N9" i="5"/>
  <c r="M9" i="5"/>
  <c r="L9" i="5"/>
  <c r="G9" i="5"/>
  <c r="Q9" i="5" s="1"/>
  <c r="Q8" i="5"/>
  <c r="P8" i="5"/>
  <c r="O8" i="5"/>
  <c r="N8" i="5"/>
  <c r="M8" i="5"/>
  <c r="L8" i="5"/>
  <c r="G8" i="5"/>
  <c r="P7" i="5"/>
  <c r="O7" i="5"/>
  <c r="N7" i="5"/>
  <c r="M7" i="5"/>
  <c r="L7" i="5"/>
  <c r="L11" i="5" s="1"/>
  <c r="G7" i="5"/>
  <c r="G11" i="5" s="1"/>
  <c r="D71" i="5" l="1"/>
  <c r="N71" i="5" s="1"/>
  <c r="N55" i="5"/>
  <c r="Q70" i="5"/>
  <c r="L55" i="5"/>
  <c r="L71" i="5" s="1"/>
  <c r="L56" i="5"/>
  <c r="M55" i="5"/>
  <c r="C71" i="5"/>
  <c r="M71" i="5" s="1"/>
  <c r="Q27" i="5"/>
  <c r="G55" i="5"/>
  <c r="G56" i="5"/>
  <c r="Q11" i="5"/>
  <c r="P55" i="5"/>
  <c r="F71" i="5"/>
  <c r="P71" i="5" s="1"/>
  <c r="Q67" i="5"/>
  <c r="E55" i="5"/>
  <c r="Q7" i="5"/>
  <c r="M11" i="5"/>
  <c r="Q29" i="5"/>
  <c r="C56" i="5"/>
  <c r="M56" i="5" s="1"/>
  <c r="K56" i="5"/>
  <c r="P56" i="5" s="1"/>
  <c r="G61" i="5"/>
  <c r="Q61" i="5" s="1"/>
  <c r="Q69" i="5"/>
  <c r="N11" i="5"/>
  <c r="Q15" i="5"/>
  <c r="D56" i="5"/>
  <c r="N56" i="5" s="1"/>
  <c r="H56" i="5"/>
  <c r="Q62" i="5"/>
  <c r="O11" i="5"/>
  <c r="Q52" i="5"/>
  <c r="E71" i="5" l="1"/>
  <c r="O71" i="5" s="1"/>
  <c r="O55" i="5"/>
  <c r="Q56" i="5"/>
  <c r="Q55" i="5"/>
  <c r="G71" i="5"/>
  <c r="Q71" i="5" s="1"/>
  <c r="P70" i="4" l="1"/>
  <c r="O70" i="4"/>
  <c r="K70" i="4"/>
  <c r="J70" i="4"/>
  <c r="I70" i="4"/>
  <c r="H70" i="4"/>
  <c r="L70" i="4" s="1"/>
  <c r="F70" i="4"/>
  <c r="E70" i="4"/>
  <c r="D70" i="4"/>
  <c r="N70" i="4" s="1"/>
  <c r="C70" i="4"/>
  <c r="G70" i="4" s="1"/>
  <c r="Q70" i="4" s="1"/>
  <c r="P69" i="4"/>
  <c r="O69" i="4"/>
  <c r="N69" i="4"/>
  <c r="M69" i="4"/>
  <c r="L69" i="4"/>
  <c r="G69" i="4"/>
  <c r="Q69" i="4" s="1"/>
  <c r="N67" i="4"/>
  <c r="M67" i="4"/>
  <c r="K67" i="4"/>
  <c r="J67" i="4"/>
  <c r="I67" i="4"/>
  <c r="H67" i="4"/>
  <c r="L67" i="4" s="1"/>
  <c r="F67" i="4"/>
  <c r="P67" i="4" s="1"/>
  <c r="E67" i="4"/>
  <c r="O67" i="4" s="1"/>
  <c r="D67" i="4"/>
  <c r="C67" i="4"/>
  <c r="Q66" i="4"/>
  <c r="P66" i="4"/>
  <c r="O66" i="4"/>
  <c r="N66" i="4"/>
  <c r="M66" i="4"/>
  <c r="L66" i="4"/>
  <c r="G66" i="4"/>
  <c r="P65" i="4"/>
  <c r="O65" i="4"/>
  <c r="N65" i="4"/>
  <c r="M65" i="4"/>
  <c r="L65" i="4"/>
  <c r="G65" i="4"/>
  <c r="G67" i="4" s="1"/>
  <c r="O63" i="4"/>
  <c r="N63" i="4"/>
  <c r="K63" i="4"/>
  <c r="J63" i="4"/>
  <c r="I63" i="4"/>
  <c r="H63" i="4"/>
  <c r="G63" i="4"/>
  <c r="F63" i="4"/>
  <c r="P63" i="4" s="1"/>
  <c r="E63" i="4"/>
  <c r="D63" i="4"/>
  <c r="C63" i="4"/>
  <c r="M63" i="4" s="1"/>
  <c r="Q62" i="4"/>
  <c r="P62" i="4"/>
  <c r="O62" i="4"/>
  <c r="N62" i="4"/>
  <c r="M62" i="4"/>
  <c r="L62" i="4"/>
  <c r="L63" i="4" s="1"/>
  <c r="G62" i="4"/>
  <c r="P61" i="4"/>
  <c r="M61" i="4"/>
  <c r="K61" i="4"/>
  <c r="J61" i="4"/>
  <c r="I61" i="4"/>
  <c r="H61" i="4"/>
  <c r="F61" i="4"/>
  <c r="E61" i="4"/>
  <c r="O61" i="4" s="1"/>
  <c r="D61" i="4"/>
  <c r="N61" i="4" s="1"/>
  <c r="C61" i="4"/>
  <c r="P60" i="4"/>
  <c r="O60" i="4"/>
  <c r="N60" i="4"/>
  <c r="M60" i="4"/>
  <c r="L60" i="4"/>
  <c r="L61" i="4" s="1"/>
  <c r="G60" i="4"/>
  <c r="Q60" i="4" s="1"/>
  <c r="P59" i="4"/>
  <c r="O59" i="4"/>
  <c r="N59" i="4"/>
  <c r="M59" i="4"/>
  <c r="L59" i="4"/>
  <c r="G59" i="4"/>
  <c r="Q59" i="4" s="1"/>
  <c r="Q58" i="4"/>
  <c r="P58" i="4"/>
  <c r="O58" i="4"/>
  <c r="N58" i="4"/>
  <c r="M58" i="4"/>
  <c r="L58" i="4"/>
  <c r="G58" i="4"/>
  <c r="G61" i="4" s="1"/>
  <c r="N54" i="4"/>
  <c r="K54" i="4"/>
  <c r="J54" i="4"/>
  <c r="O54" i="4" s="1"/>
  <c r="I54" i="4"/>
  <c r="H54" i="4"/>
  <c r="G54" i="4"/>
  <c r="F54" i="4"/>
  <c r="P54" i="4" s="1"/>
  <c r="E54" i="4"/>
  <c r="D54" i="4"/>
  <c r="C54" i="4"/>
  <c r="M54" i="4" s="1"/>
  <c r="Q53" i="4"/>
  <c r="P53" i="4"/>
  <c r="O53" i="4"/>
  <c r="N53" i="4"/>
  <c r="M53" i="4"/>
  <c r="L53" i="4"/>
  <c r="G53" i="4"/>
  <c r="P52" i="4"/>
  <c r="O52" i="4"/>
  <c r="N52" i="4"/>
  <c r="M52" i="4"/>
  <c r="L52" i="4"/>
  <c r="Q52" i="4" s="1"/>
  <c r="G52" i="4"/>
  <c r="O50" i="4"/>
  <c r="K50" i="4"/>
  <c r="P50" i="4" s="1"/>
  <c r="J50" i="4"/>
  <c r="I50" i="4"/>
  <c r="H50" i="4"/>
  <c r="H56" i="4" s="1"/>
  <c r="F50" i="4"/>
  <c r="E50" i="4"/>
  <c r="D50" i="4"/>
  <c r="D56" i="4" s="1"/>
  <c r="C50" i="4"/>
  <c r="M50" i="4" s="1"/>
  <c r="P49" i="4"/>
  <c r="O49" i="4"/>
  <c r="N49" i="4"/>
  <c r="M49" i="4"/>
  <c r="L49" i="4"/>
  <c r="G49" i="4"/>
  <c r="Q49" i="4" s="1"/>
  <c r="Q48" i="4"/>
  <c r="P48" i="4"/>
  <c r="O48" i="4"/>
  <c r="N48" i="4"/>
  <c r="M48" i="4"/>
  <c r="L48" i="4"/>
  <c r="G48" i="4"/>
  <c r="P47" i="4"/>
  <c r="O47" i="4"/>
  <c r="N47" i="4"/>
  <c r="M47" i="4"/>
  <c r="L47" i="4"/>
  <c r="Q47" i="4" s="1"/>
  <c r="G47" i="4"/>
  <c r="P46" i="4"/>
  <c r="O46" i="4"/>
  <c r="N46" i="4"/>
  <c r="M46" i="4"/>
  <c r="L46" i="4"/>
  <c r="G46" i="4"/>
  <c r="Q46" i="4" s="1"/>
  <c r="P45" i="4"/>
  <c r="O45" i="4"/>
  <c r="N45" i="4"/>
  <c r="M45" i="4"/>
  <c r="L45" i="4"/>
  <c r="G45" i="4"/>
  <c r="Q45" i="4" s="1"/>
  <c r="Q44" i="4"/>
  <c r="P44" i="4"/>
  <c r="O44" i="4"/>
  <c r="N44" i="4"/>
  <c r="M44" i="4"/>
  <c r="L44" i="4"/>
  <c r="G44" i="4"/>
  <c r="P43" i="4"/>
  <c r="O43" i="4"/>
  <c r="N43" i="4"/>
  <c r="M43" i="4"/>
  <c r="L43" i="4"/>
  <c r="Q43" i="4" s="1"/>
  <c r="G43" i="4"/>
  <c r="P42" i="4"/>
  <c r="O42" i="4"/>
  <c r="N42" i="4"/>
  <c r="M42" i="4"/>
  <c r="L42" i="4"/>
  <c r="G42" i="4"/>
  <c r="Q42" i="4" s="1"/>
  <c r="P41" i="4"/>
  <c r="O41" i="4"/>
  <c r="N41" i="4"/>
  <c r="M41" i="4"/>
  <c r="L41" i="4"/>
  <c r="G41" i="4"/>
  <c r="Q41" i="4" s="1"/>
  <c r="Q40" i="4"/>
  <c r="P40" i="4"/>
  <c r="O40" i="4"/>
  <c r="N40" i="4"/>
  <c r="M40" i="4"/>
  <c r="L40" i="4"/>
  <c r="G40" i="4"/>
  <c r="P39" i="4"/>
  <c r="O39" i="4"/>
  <c r="N39" i="4"/>
  <c r="M39" i="4"/>
  <c r="L39" i="4"/>
  <c r="Q39" i="4" s="1"/>
  <c r="G39" i="4"/>
  <c r="P38" i="4"/>
  <c r="O38" i="4"/>
  <c r="N38" i="4"/>
  <c r="M38" i="4"/>
  <c r="L38" i="4"/>
  <c r="G38" i="4"/>
  <c r="Q38" i="4" s="1"/>
  <c r="P37" i="4"/>
  <c r="O37" i="4"/>
  <c r="N37" i="4"/>
  <c r="M37" i="4"/>
  <c r="L37" i="4"/>
  <c r="G37" i="4"/>
  <c r="Q37" i="4" s="1"/>
  <c r="Q36" i="4"/>
  <c r="P36" i="4"/>
  <c r="O36" i="4"/>
  <c r="N36" i="4"/>
  <c r="M36" i="4"/>
  <c r="L36" i="4"/>
  <c r="G36" i="4"/>
  <c r="P35" i="4"/>
  <c r="O35" i="4"/>
  <c r="N35" i="4"/>
  <c r="M35" i="4"/>
  <c r="L35" i="4"/>
  <c r="Q35" i="4" s="1"/>
  <c r="G35" i="4"/>
  <c r="P34" i="4"/>
  <c r="O34" i="4"/>
  <c r="N34" i="4"/>
  <c r="M34" i="4"/>
  <c r="L34" i="4"/>
  <c r="G34" i="4"/>
  <c r="Q34" i="4" s="1"/>
  <c r="P33" i="4"/>
  <c r="O33" i="4"/>
  <c r="N33" i="4"/>
  <c r="M33" i="4"/>
  <c r="L33" i="4"/>
  <c r="G33" i="4"/>
  <c r="Q33" i="4" s="1"/>
  <c r="Q32" i="4"/>
  <c r="P32" i="4"/>
  <c r="O32" i="4"/>
  <c r="N32" i="4"/>
  <c r="M32" i="4"/>
  <c r="L32" i="4"/>
  <c r="G32" i="4"/>
  <c r="P31" i="4"/>
  <c r="O31" i="4"/>
  <c r="N31" i="4"/>
  <c r="M31" i="4"/>
  <c r="L31" i="4"/>
  <c r="Q31" i="4" s="1"/>
  <c r="G31" i="4"/>
  <c r="P30" i="4"/>
  <c r="O30" i="4"/>
  <c r="N30" i="4"/>
  <c r="M30" i="4"/>
  <c r="L30" i="4"/>
  <c r="L50" i="4" s="1"/>
  <c r="G30" i="4"/>
  <c r="Q30" i="4" s="1"/>
  <c r="P29" i="4"/>
  <c r="O29" i="4"/>
  <c r="N29" i="4"/>
  <c r="M29" i="4"/>
  <c r="L29" i="4"/>
  <c r="G29" i="4"/>
  <c r="G50" i="4" s="1"/>
  <c r="Q50" i="4" s="1"/>
  <c r="M27" i="4"/>
  <c r="K27" i="4"/>
  <c r="J27" i="4"/>
  <c r="I27" i="4"/>
  <c r="N27" i="4" s="1"/>
  <c r="H27" i="4"/>
  <c r="F27" i="4"/>
  <c r="P27" i="4" s="1"/>
  <c r="E27" i="4"/>
  <c r="E56" i="4" s="1"/>
  <c r="D27" i="4"/>
  <c r="C27" i="4"/>
  <c r="P26" i="4"/>
  <c r="O26" i="4"/>
  <c r="N26" i="4"/>
  <c r="M26" i="4"/>
  <c r="L26" i="4"/>
  <c r="Q26" i="4" s="1"/>
  <c r="G26" i="4"/>
  <c r="P25" i="4"/>
  <c r="O25" i="4"/>
  <c r="N25" i="4"/>
  <c r="M25" i="4"/>
  <c r="L25" i="4"/>
  <c r="G25" i="4"/>
  <c r="Q25" i="4" s="1"/>
  <c r="P24" i="4"/>
  <c r="O24" i="4"/>
  <c r="N24" i="4"/>
  <c r="M24" i="4"/>
  <c r="L24" i="4"/>
  <c r="G24" i="4"/>
  <c r="Q24" i="4" s="1"/>
  <c r="Q23" i="4"/>
  <c r="P23" i="4"/>
  <c r="O23" i="4"/>
  <c r="N23" i="4"/>
  <c r="M23" i="4"/>
  <c r="L23" i="4"/>
  <c r="G23" i="4"/>
  <c r="P22" i="4"/>
  <c r="O22" i="4"/>
  <c r="N22" i="4"/>
  <c r="M22" i="4"/>
  <c r="L22" i="4"/>
  <c r="Q22" i="4" s="1"/>
  <c r="G22" i="4"/>
  <c r="P21" i="4"/>
  <c r="O21" i="4"/>
  <c r="N21" i="4"/>
  <c r="M21" i="4"/>
  <c r="L21" i="4"/>
  <c r="G21" i="4"/>
  <c r="Q21" i="4" s="1"/>
  <c r="P20" i="4"/>
  <c r="O20" i="4"/>
  <c r="N20" i="4"/>
  <c r="M20" i="4"/>
  <c r="L20" i="4"/>
  <c r="G20" i="4"/>
  <c r="Q20" i="4" s="1"/>
  <c r="Q19" i="4"/>
  <c r="P19" i="4"/>
  <c r="O19" i="4"/>
  <c r="N19" i="4"/>
  <c r="M19" i="4"/>
  <c r="L19" i="4"/>
  <c r="G19" i="4"/>
  <c r="P18" i="4"/>
  <c r="O18" i="4"/>
  <c r="N18" i="4"/>
  <c r="M18" i="4"/>
  <c r="L18" i="4"/>
  <c r="Q18" i="4" s="1"/>
  <c r="G18" i="4"/>
  <c r="P17" i="4"/>
  <c r="O17" i="4"/>
  <c r="N17" i="4"/>
  <c r="M17" i="4"/>
  <c r="L17" i="4"/>
  <c r="G17" i="4"/>
  <c r="Q17" i="4" s="1"/>
  <c r="P16" i="4"/>
  <c r="O16" i="4"/>
  <c r="N16" i="4"/>
  <c r="M16" i="4"/>
  <c r="L16" i="4"/>
  <c r="G16" i="4"/>
  <c r="Q16" i="4" s="1"/>
  <c r="Q15" i="4"/>
  <c r="P15" i="4"/>
  <c r="O15" i="4"/>
  <c r="N15" i="4"/>
  <c r="M15" i="4"/>
  <c r="L15" i="4"/>
  <c r="G15" i="4"/>
  <c r="P14" i="4"/>
  <c r="O14" i="4"/>
  <c r="N14" i="4"/>
  <c r="M14" i="4"/>
  <c r="L14" i="4"/>
  <c r="Q14" i="4" s="1"/>
  <c r="G14" i="4"/>
  <c r="P13" i="4"/>
  <c r="O13" i="4"/>
  <c r="N13" i="4"/>
  <c r="M13" i="4"/>
  <c r="L13" i="4"/>
  <c r="L27" i="4" s="1"/>
  <c r="G13" i="4"/>
  <c r="G27" i="4" s="1"/>
  <c r="N11" i="4"/>
  <c r="K11" i="4"/>
  <c r="K55" i="4" s="1"/>
  <c r="K71" i="4" s="1"/>
  <c r="J11" i="4"/>
  <c r="J55" i="4" s="1"/>
  <c r="J71" i="4" s="1"/>
  <c r="I11" i="4"/>
  <c r="I55" i="4" s="1"/>
  <c r="I71" i="4" s="1"/>
  <c r="H11" i="4"/>
  <c r="F11" i="4"/>
  <c r="F55" i="4" s="1"/>
  <c r="E11" i="4"/>
  <c r="E55" i="4" s="1"/>
  <c r="D11" i="4"/>
  <c r="C11" i="4"/>
  <c r="C55" i="4" s="1"/>
  <c r="Q10" i="4"/>
  <c r="P10" i="4"/>
  <c r="O10" i="4"/>
  <c r="N10" i="4"/>
  <c r="M10" i="4"/>
  <c r="L10" i="4"/>
  <c r="G10" i="4"/>
  <c r="P9" i="4"/>
  <c r="O9" i="4"/>
  <c r="N9" i="4"/>
  <c r="M9" i="4"/>
  <c r="L9" i="4"/>
  <c r="Q9" i="4" s="1"/>
  <c r="G9" i="4"/>
  <c r="P8" i="4"/>
  <c r="O8" i="4"/>
  <c r="N8" i="4"/>
  <c r="M8" i="4"/>
  <c r="L8" i="4"/>
  <c r="G8" i="4"/>
  <c r="Q8" i="4" s="1"/>
  <c r="P7" i="4"/>
  <c r="O7" i="4"/>
  <c r="N7" i="4"/>
  <c r="M7" i="4"/>
  <c r="L7" i="4"/>
  <c r="L11" i="4" s="1"/>
  <c r="G7" i="4"/>
  <c r="Q7" i="4" s="1"/>
  <c r="O55" i="4" l="1"/>
  <c r="E71" i="4"/>
  <c r="O71" i="4" s="1"/>
  <c r="Q54" i="4"/>
  <c r="F71" i="4"/>
  <c r="P71" i="4" s="1"/>
  <c r="P55" i="4"/>
  <c r="Q67" i="4"/>
  <c r="L56" i="4"/>
  <c r="C71" i="4"/>
  <c r="Q61" i="4"/>
  <c r="Q63" i="4"/>
  <c r="Q27" i="4"/>
  <c r="N56" i="4"/>
  <c r="H55" i="4"/>
  <c r="H71" i="4" s="1"/>
  <c r="I56" i="4"/>
  <c r="P11" i="4"/>
  <c r="Q13" i="4"/>
  <c r="O27" i="4"/>
  <c r="L54" i="4"/>
  <c r="L55" i="4" s="1"/>
  <c r="L71" i="4" s="1"/>
  <c r="F56" i="4"/>
  <c r="P56" i="4" s="1"/>
  <c r="J56" i="4"/>
  <c r="O56" i="4" s="1"/>
  <c r="Q65" i="4"/>
  <c r="M70" i="4"/>
  <c r="G11" i="4"/>
  <c r="O11" i="4"/>
  <c r="D55" i="4"/>
  <c r="M11" i="4"/>
  <c r="Q29" i="4"/>
  <c r="N50" i="4"/>
  <c r="C56" i="4"/>
  <c r="M56" i="4" s="1"/>
  <c r="K56" i="4"/>
  <c r="G55" i="4" l="1"/>
  <c r="G56" i="4"/>
  <c r="Q56" i="4" s="1"/>
  <c r="Q11" i="4"/>
  <c r="M71" i="4"/>
  <c r="D71" i="4"/>
  <c r="N71" i="4" s="1"/>
  <c r="N55" i="4"/>
  <c r="M55" i="4"/>
  <c r="G71" i="4" l="1"/>
  <c r="Q71" i="4" s="1"/>
  <c r="Q55" i="4"/>
  <c r="E49" i="3"/>
  <c r="H48" i="3"/>
  <c r="G48" i="3"/>
  <c r="F48" i="3"/>
  <c r="E48" i="3"/>
  <c r="D48" i="3"/>
  <c r="C48" i="3"/>
  <c r="B48" i="3"/>
  <c r="H26" i="3"/>
  <c r="G26" i="3"/>
  <c r="F26" i="3"/>
  <c r="E26" i="3"/>
  <c r="D26" i="3"/>
  <c r="C26" i="3"/>
  <c r="B26" i="3"/>
  <c r="H23" i="3"/>
  <c r="H49" i="3" s="1"/>
  <c r="G23" i="3"/>
  <c r="G49" i="3" s="1"/>
  <c r="F23" i="3"/>
  <c r="F49" i="3" s="1"/>
  <c r="E23" i="3"/>
  <c r="D23" i="3"/>
  <c r="D49" i="3" s="1"/>
  <c r="C23" i="3"/>
  <c r="C49" i="3" s="1"/>
  <c r="B23" i="3"/>
  <c r="B49" i="3" s="1"/>
  <c r="G37" i="2" l="1"/>
  <c r="F37" i="2"/>
  <c r="E37" i="2"/>
  <c r="D37" i="2"/>
  <c r="C37" i="2"/>
  <c r="G71" i="1" l="1"/>
  <c r="F71" i="1"/>
  <c r="E71" i="1"/>
  <c r="D71" i="1"/>
  <c r="C71" i="1"/>
  <c r="G68" i="1"/>
  <c r="F68" i="1"/>
  <c r="E68" i="1"/>
  <c r="D68" i="1"/>
  <c r="C68" i="1"/>
  <c r="G64" i="1"/>
  <c r="F64" i="1"/>
  <c r="E64" i="1"/>
  <c r="D64" i="1"/>
  <c r="C64" i="1"/>
  <c r="G62" i="1"/>
  <c r="F62" i="1"/>
  <c r="E62" i="1"/>
  <c r="D62" i="1"/>
  <c r="C62" i="1"/>
  <c r="G55" i="1"/>
  <c r="F55" i="1"/>
  <c r="E55" i="1"/>
  <c r="D55" i="1"/>
  <c r="D57" i="1" s="1"/>
  <c r="D72" i="1" s="1"/>
  <c r="C55" i="1"/>
  <c r="G51" i="1"/>
  <c r="F51" i="1"/>
  <c r="E51" i="1"/>
  <c r="D51" i="1"/>
  <c r="C51" i="1"/>
  <c r="G28" i="1"/>
  <c r="F28" i="1"/>
  <c r="E28" i="1"/>
  <c r="D28" i="1"/>
  <c r="C28" i="1"/>
  <c r="G12" i="1"/>
  <c r="G56" i="1" s="1"/>
  <c r="F12" i="1"/>
  <c r="F56" i="1" s="1"/>
  <c r="F57" i="1" s="1"/>
  <c r="F72" i="1" s="1"/>
  <c r="E12" i="1"/>
  <c r="E56" i="1" s="1"/>
  <c r="E57" i="1" s="1"/>
  <c r="E72" i="1" s="1"/>
  <c r="D12" i="1"/>
  <c r="D56" i="1" s="1"/>
  <c r="C12" i="1"/>
  <c r="C56" i="1" s="1"/>
  <c r="C57" i="1" l="1"/>
  <c r="C72" i="1" s="1"/>
  <c r="G57" i="1"/>
  <c r="G72" i="1" s="1"/>
</calcChain>
</file>

<file path=xl/comments1.xml><?xml version="1.0" encoding="utf-8"?>
<comments xmlns="http://schemas.openxmlformats.org/spreadsheetml/2006/main">
  <authors>
    <author>Author</author>
  </authors>
  <commentList>
    <comment ref="B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9" authorId="0" shape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including 1 sattelite branch kugur</t>
        </r>
      </text>
    </comment>
    <comment ref="H19" authorId="0" shape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including 1 sattelite branch kugur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W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4890 FOR OCT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4381 FOR OCT 16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OCT 16 REDUCED 
6202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10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26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49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49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3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3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4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4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60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0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70" authorId="0" shapeId="0">
      <text>
        <r>
          <rPr>
            <sz val="8"/>
            <color indexed="81"/>
            <rFont val="Tahoma"/>
            <family val="2"/>
          </rPr>
          <t>NO DATA ENTRY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0" authorId="0" shape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APEX AND DCC PUT UNDER ONE PLACE</t>
        </r>
      </text>
    </comment>
  </commentList>
</comments>
</file>

<file path=xl/sharedStrings.xml><?xml version="1.0" encoding="utf-8"?>
<sst xmlns="http://schemas.openxmlformats.org/spreadsheetml/2006/main" count="2805" uniqueCount="771">
  <si>
    <t>ANNEXURE-35 (a)</t>
  </si>
  <si>
    <t xml:space="preserve">      BANKWISE DATA ON CROP LOAN/ KCC DATA AS AT  MARCH 2020 (Amount in  Crore)       </t>
  </si>
  <si>
    <t>Sl.No</t>
  </si>
  <si>
    <t>Name of the Bank</t>
  </si>
  <si>
    <t>Target
 (AMT)</t>
  </si>
  <si>
    <t xml:space="preserve"> Cards issued from 01.04.2019 to 31.3.2020</t>
  </si>
  <si>
    <t xml:space="preserve"> KCC/Crop Loan O/s as MARCH 2020</t>
  </si>
  <si>
    <t>2019 - 20</t>
  </si>
  <si>
    <t xml:space="preserve">Cards </t>
  </si>
  <si>
    <t>Amount</t>
  </si>
  <si>
    <t>No.</t>
  </si>
  <si>
    <t>(A)</t>
  </si>
  <si>
    <t>Major Banks</t>
  </si>
  <si>
    <t>Canara Bank</t>
  </si>
  <si>
    <t>Corporation Bank</t>
  </si>
  <si>
    <t>Syndicate Bank</t>
  </si>
  <si>
    <t>State Bank of India</t>
  </si>
  <si>
    <t xml:space="preserve">  Total (A)</t>
  </si>
  <si>
    <t xml:space="preserve"> (B)</t>
  </si>
  <si>
    <t>OtherNationalised Banks</t>
  </si>
  <si>
    <t>Allahabad Bank</t>
  </si>
  <si>
    <t>Andhrabank</t>
  </si>
  <si>
    <t>Bank of Baroda</t>
  </si>
  <si>
    <t>Bank of India</t>
  </si>
  <si>
    <t>Bank of Maharastra</t>
  </si>
  <si>
    <t>Central Bank of India</t>
  </si>
  <si>
    <t xml:space="preserve">Indian Bank </t>
  </si>
  <si>
    <t>Indian Overseas Bank</t>
  </si>
  <si>
    <t>Oriental Bank of Commerce</t>
  </si>
  <si>
    <t>Punjab National Bank</t>
  </si>
  <si>
    <t>Punjab and Synd Bank</t>
  </si>
  <si>
    <t>UCO Bank</t>
  </si>
  <si>
    <t>Union Bank Of India</t>
  </si>
  <si>
    <t>United Bank of India</t>
  </si>
  <si>
    <t>Total (B)</t>
  </si>
  <si>
    <t>(C)</t>
  </si>
  <si>
    <t>Other Comm.Banks</t>
  </si>
  <si>
    <t>IDBI Bank</t>
  </si>
  <si>
    <t>Karnataka Bank Ltd</t>
  </si>
  <si>
    <t>Kotak Mahendra Bank</t>
  </si>
  <si>
    <t>Cathelic Syrian Bank Ltd.</t>
  </si>
  <si>
    <t>City Union Bank Ltd</t>
  </si>
  <si>
    <t>Dhanalaxmi Bank Ltd.</t>
  </si>
  <si>
    <t>Federal Bank Ltd.</t>
  </si>
  <si>
    <t>J and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</si>
  <si>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</si>
  <si>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</si>
  <si>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</si>
  <si>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</si>
  <si>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</si>
  <si>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</si>
  <si>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</si>
  <si>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</si>
  <si>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ICICI Bank Ltd</t>
  </si>
  <si>
    <t>YES BANK Ltd.</t>
  </si>
  <si>
    <t>Bandhan Bank</t>
  </si>
  <si>
    <t>DCB Bank Ltd</t>
  </si>
  <si>
    <t xml:space="preserve">IDFC Bank </t>
  </si>
  <si>
    <t>Total(C)</t>
  </si>
  <si>
    <t>(D)</t>
  </si>
  <si>
    <t xml:space="preserve">  R R B 's</t>
  </si>
  <si>
    <t>Karnataka Grameena Bank</t>
  </si>
  <si>
    <t>Karnataka Vikas Grameena Bank</t>
  </si>
  <si>
    <t xml:space="preserve">  Total (D)</t>
  </si>
  <si>
    <t>Total (Comm.Banks) A+B+C</t>
  </si>
  <si>
    <t>Grand Total (A+B+C+D)</t>
  </si>
  <si>
    <t>(E)</t>
  </si>
  <si>
    <t>Co-Op Sector</t>
  </si>
  <si>
    <t>KSCARD Bk.Ltd</t>
  </si>
  <si>
    <t xml:space="preserve">K.S.Coop Apex Bank ltd </t>
  </si>
  <si>
    <t>Indl.Co.Op.Bank ltd.</t>
  </si>
  <si>
    <t>Total (E)</t>
  </si>
  <si>
    <t>(F)</t>
  </si>
  <si>
    <t>KSFC</t>
  </si>
  <si>
    <t>TOTAL (F)</t>
  </si>
  <si>
    <t>(G)</t>
  </si>
  <si>
    <t>Small Finance Bank</t>
  </si>
  <si>
    <t>Equitas Small Finance Bank</t>
  </si>
  <si>
    <t>Ujjivan Small Finnance</t>
  </si>
  <si>
    <t>TOTAL (G)</t>
  </si>
  <si>
    <t>(H)</t>
  </si>
  <si>
    <t>Payments bank</t>
  </si>
  <si>
    <t>India Post Payments Bank Limited</t>
  </si>
  <si>
    <t>TOTAL (H)</t>
  </si>
  <si>
    <t>TOTAL (A+B+C+D+E+F+G+H)</t>
  </si>
  <si>
    <t xml:space="preserve"> ANNEXURE-35 (b)</t>
  </si>
  <si>
    <t xml:space="preserve">DISTRICT WISE DATA ON CROP LOAN/ KCC AS AT 31.3.2020 (Amount in  Crore)       </t>
  </si>
  <si>
    <t>Sl</t>
  </si>
  <si>
    <t xml:space="preserve">Name of the District </t>
  </si>
  <si>
    <t>Annual Target (Amount)</t>
  </si>
  <si>
    <t>Disbursement During the quarter ending  MARCH 2020</t>
  </si>
  <si>
    <t>Outstanding as at the quarter ending  MARCH 2020</t>
  </si>
  <si>
    <t>TOTAL</t>
  </si>
  <si>
    <t>Cards issued</t>
  </si>
  <si>
    <t>Amount Sanctioned</t>
  </si>
  <si>
    <t xml:space="preserve">BAGALKOTE </t>
  </si>
  <si>
    <t>BALLARI</t>
  </si>
  <si>
    <t>BELAGAVI</t>
  </si>
  <si>
    <t>BENGALURU (Rural)</t>
  </si>
  <si>
    <t>BENGALURU  (Urban + Metro)</t>
  </si>
  <si>
    <t xml:space="preserve">BIDAR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</si>
  <si>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</si>
  <si>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</si>
  <si>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</si>
  <si>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</si>
  <si>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</si>
  <si>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</si>
  <si>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</si>
  <si>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</si>
  <si>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</si>
  <si>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</si>
  <si>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KALBURGI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</si>
  <si>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</si>
  <si>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</si>
  <si>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</si>
  <si>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</si>
  <si>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</si>
  <si>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</si>
  <si>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</si>
  <si>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</si>
  <si>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</si>
  <si>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</si>
  <si>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</si>
  <si>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 xml:space="preserve">VIJAYAPURA </t>
  </si>
  <si>
    <t>YADGIR</t>
  </si>
  <si>
    <t xml:space="preserve">TOTAL </t>
  </si>
  <si>
    <t>SLBC KARNATAKA</t>
  </si>
  <si>
    <t>Progress on KCC Saturation of PM KISAN beneficiaries as on 14.06.2020</t>
  </si>
  <si>
    <t>Cumulative Application Received</t>
  </si>
  <si>
    <t>Cumulative Actual Sanction</t>
  </si>
  <si>
    <t>Sum of Cumulative Actual Sanction Amount( in Crore)</t>
  </si>
  <si>
    <t>Bank Name</t>
  </si>
  <si>
    <t>Sum of KCC A/C's</t>
  </si>
  <si>
    <t>Sum of Consented PMSBY</t>
  </si>
  <si>
    <t>Sum of Consented PMJJBY</t>
  </si>
  <si>
    <t>Andhra Bank</t>
  </si>
  <si>
    <t>Bank Of Baroda</t>
  </si>
  <si>
    <t>Bank Of India</t>
  </si>
  <si>
    <t>Bank Of Maharashtra</t>
  </si>
  <si>
    <t>Central Bank Of India</t>
  </si>
  <si>
    <t>Dena Bank</t>
  </si>
  <si>
    <t>Indian Bank</t>
  </si>
  <si>
    <t>Oriental Bank Of Commerce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</si>
  <si>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</si>
  <si>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Bank Of India</t>
  </si>
  <si>
    <t>Uco Bank</t>
  </si>
  <si>
    <t>Vijaya Bank</t>
  </si>
  <si>
    <t>PSBs TOTAL</t>
  </si>
  <si>
    <t>Karnataka Gramin Bank</t>
  </si>
  <si>
    <t>RRBs TOTAL</t>
  </si>
  <si>
    <t>Bagalkot DCCB</t>
  </si>
  <si>
    <t>Bellary DCCB</t>
  </si>
  <si>
    <t>Chikkamagaluru DCC Bank Ltd</t>
  </si>
  <si>
    <t>Chitradurga DCC Bank Ltd., Chitradurga</t>
  </si>
  <si>
    <t>Davanagere DCC Bank</t>
  </si>
  <si>
    <t>DCC Bank, Bengaluru</t>
  </si>
  <si>
    <t>DCCB BIDAR</t>
  </si>
  <si>
    <t>HASSAN DCC BANK LTD</t>
  </si>
  <si>
    <t>Kalburgi and Yadgir DCC BANK</t>
  </si>
  <si>
    <t>Kodagu DCCB</t>
  </si>
  <si>
    <t>Mandya district central co-operative bank ltd</t>
  </si>
  <si>
    <t>Mysore &amp;Chamarajanagar DCC BANK</t>
  </si>
  <si>
    <t>Raichur District Central Co-op Bank Ltd., Raichur</t>
  </si>
  <si>
    <t>Shimoga DCCB</t>
  </si>
  <si>
    <t>THE BELGAVI DIST CENTRAL CO-OP BANK LTD</t>
  </si>
  <si>
    <t>The Kanara District Central Co-operative bank ltd., Sirsi</t>
  </si>
  <si>
    <t>THE KARNATAK CENTRAL CO-OPERATIVE BANK,LTD.DHARWAD</t>
  </si>
  <si>
    <t>THE KOLAR &amp; CHIKBALLAPUR DCC BANK LTD., KOLAR</t>
  </si>
  <si>
    <t>THE SOUTH CANARA DISTRICT CENTRAL CO-OPERATIVE BANK LTD.</t>
  </si>
  <si>
    <t>TUMKUR DCCBANK</t>
  </si>
  <si>
    <t>Vijayapur DCC Bank co Ltd., vijayapur</t>
  </si>
  <si>
    <t>COOPERATIVES TOTAL</t>
  </si>
  <si>
    <t>GRAND TOTAL</t>
  </si>
  <si>
    <t>ANNEXURE- 12</t>
  </si>
  <si>
    <t>BANK WISE NUMBER OF ATMs IN THE STATE AS ON 31.3.2020 VIS-À-VIS 31.3.2019</t>
  </si>
  <si>
    <t>Sl.</t>
  </si>
  <si>
    <t xml:space="preserve"> AS ON 31.3.2020</t>
  </si>
  <si>
    <t xml:space="preserve"> AS ON 31.3.2019</t>
  </si>
  <si>
    <t>Variation                                               ( MARCH 2020 over  MARCH 2019)</t>
  </si>
  <si>
    <t>No. of ATMs</t>
  </si>
  <si>
    <t>Rural</t>
  </si>
  <si>
    <t>S.Urban</t>
  </si>
  <si>
    <t>Urban</t>
  </si>
  <si>
    <t>M/PT</t>
  </si>
  <si>
    <t xml:space="preserve"> Total</t>
  </si>
  <si>
    <t>A</t>
  </si>
  <si>
    <t>Total (Comm.Banks) a+b+c</t>
  </si>
  <si>
    <t>G</t>
  </si>
  <si>
    <t>H</t>
  </si>
  <si>
    <t>ANNEXURE- 11</t>
  </si>
  <si>
    <t>BANK WISE NUMBER OF BANK BRANCHES IN THE STATE AS ON 31.3.2020 VIS-À-VIS 31.3.2019</t>
  </si>
  <si>
    <t>Variation                                            ( MARCH 2020 over  MARCH 2019)</t>
  </si>
  <si>
    <t>No. of branches</t>
  </si>
  <si>
    <t>Rur</t>
  </si>
  <si>
    <t>S.Urb</t>
  </si>
  <si>
    <t>Urb</t>
  </si>
  <si>
    <t>M/P.T</t>
  </si>
  <si>
    <t xml:space="preserve"> </t>
  </si>
  <si>
    <t>Other Nationalised Banks</t>
  </si>
  <si>
    <t>Statement showing Achievement vis-à-vis Targets and Balance Outstandings for the quarter ended March 2020</t>
  </si>
  <si>
    <t>TOTAL FOR STATE</t>
  </si>
  <si>
    <t>Name of the State/Union Territory:KARNATAKA</t>
  </si>
  <si>
    <t xml:space="preserve">Sr. No </t>
  </si>
  <si>
    <t>Sector</t>
  </si>
  <si>
    <t>Yearly Targets under ACP</t>
  </si>
  <si>
    <t>Achievement upto the end of the current quarter</t>
  </si>
  <si>
    <t>Achievement  upto  the end  of the current quarter  (%)</t>
  </si>
  <si>
    <t xml:space="preserve">Number </t>
  </si>
  <si>
    <t>Number</t>
  </si>
  <si>
    <t>Priority Sector</t>
  </si>
  <si>
    <t>1A</t>
  </si>
  <si>
    <t>Agriculture= 1A(i)+1A(ii)+1A (iii)</t>
  </si>
  <si>
    <t>i)</t>
  </si>
  <si>
    <t>Farm Credit</t>
  </si>
  <si>
    <t>1A(ii)</t>
  </si>
  <si>
    <t>Agriculture Infrastructure</t>
  </si>
  <si>
    <t>1A(iii)</t>
  </si>
  <si>
    <t>Ancillary Activities</t>
  </si>
  <si>
    <t>1B</t>
  </si>
  <si>
    <t>Micro, Small and Medium Enterprises = 1B(i)+1B(ii)+1B(iii)+1B(iv)+1B(v)</t>
  </si>
  <si>
    <t>1B(i)</t>
  </si>
  <si>
    <t>Micro Enterprises (Manufacturing + Service advances)</t>
  </si>
  <si>
    <t>1B(ii)</t>
  </si>
  <si>
    <t>Small Enterprises (Manufacturing + Service advances )</t>
  </si>
  <si>
    <t>1B(iii)</t>
  </si>
  <si>
    <t>Medium Enterprises (Manufacturing + Service advances )</t>
  </si>
  <si>
    <t>1B(iv)</t>
  </si>
  <si>
    <t>Khadi and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</si>
  <si>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</si>
  <si>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</si>
  <si>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</si>
  <si>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</si>
  <si>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</si>
  <si>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</si>
  <si>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</si>
  <si>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</si>
  <si>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</si>
  <si>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</si>
  <si>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</si>
  <si>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</si>
  <si>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</si>
  <si>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</si>
  <si>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Sub total= 1A+1B+1C+1D+1E+1F+1G+1H</t>
  </si>
  <si>
    <t>Loans to weaker Sections under Priority Sector</t>
  </si>
  <si>
    <t>Non-Priority Sector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</si>
  <si>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</si>
  <si>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</si>
  <si>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</si>
  <si>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</si>
  <si>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</si>
  <si>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</si>
  <si>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</si>
  <si>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</si>
  <si>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t>Sub-total=4A+4B+4C+4D+4E</t>
  </si>
  <si>
    <t xml:space="preserve"> GRAND Total=2+5</t>
  </si>
  <si>
    <t xml:space="preserve">AGENDA </t>
  </si>
  <si>
    <t xml:space="preserve">ANNEXURE  </t>
  </si>
  <si>
    <t>BANKWISE DATA ON DISBURSEMENTS (ACP)UNDER PRIORITY SECTOR ADVANCES AS AT 31.3.2020 (Amount in Crore )</t>
  </si>
  <si>
    <t>Sl..No</t>
  </si>
  <si>
    <t>Name of Bank</t>
  </si>
  <si>
    <t>AGRICULTURE</t>
  </si>
  <si>
    <t>Micro, Small and 
Medium Enterprises</t>
  </si>
  <si>
    <t>EDUCATION</t>
  </si>
  <si>
    <t>HOUSING</t>
  </si>
  <si>
    <t>OTHERS</t>
  </si>
  <si>
    <t>TOTAL PRIORITY</t>
  </si>
  <si>
    <t>TARGET</t>
  </si>
  <si>
    <t>Disbursements (Amount)</t>
  </si>
  <si>
    <t>During the Qtr</t>
  </si>
  <si>
    <t>Cumulative from 1st April</t>
  </si>
  <si>
    <t>Oth.Nationalised Bks</t>
  </si>
  <si>
    <t xml:space="preserve">ANNEXURE </t>
  </si>
  <si>
    <t>BANKWISE DATA ON DISBURSEMENTS UNDER PRIORITY SECTOR ADVANCES AS AT 31.3.2020 (Amount in Crore )</t>
  </si>
  <si>
    <t>MSE</t>
  </si>
  <si>
    <t>AGENDA 13</t>
  </si>
  <si>
    <t>ANNEXURE VIII</t>
  </si>
  <si>
    <t>BANKWISE DATA ON DISBURSEMENTS (ACP) UNDER NON- PRIORITY SECTOR ADVANCES AS AT 31.3.2020 (Amount in Crore )</t>
  </si>
  <si>
    <t>Agriculture</t>
  </si>
  <si>
    <t>Personal Loans
 under Non-prioritySector</t>
  </si>
  <si>
    <t>TOTAL NON  PRIORITY</t>
  </si>
  <si>
    <t>ANNEXURE  VIII</t>
  </si>
  <si>
    <t>31.3.2020 (Amount in Crore )</t>
  </si>
  <si>
    <t>TOTAL ( G)</t>
  </si>
  <si>
    <t>BANKWISE DATA ON DISBURSEMENTS UNDER NON PRIORITY SECTOR ADVANCES AS AT  31.03.2020</t>
  </si>
  <si>
    <t>Aadhaar Based Payment Report for MGNREGA workers as on     04-06-2020</t>
  </si>
  <si>
    <t>S No.</t>
  </si>
  <si>
    <t>District</t>
  </si>
  <si>
    <t>Total Worker</t>
  </si>
  <si>
    <t>Total Number of Workers Converted into Aadhaar Based Payment</t>
  </si>
  <si>
    <t>% of Workers Converted into Aadhaar Based Payment</t>
  </si>
  <si>
    <t>5=4/3</t>
  </si>
  <si>
    <t>DHARWAR</t>
  </si>
  <si>
    <t>HASSAN</t>
  </si>
  <si>
    <t>MANDYA</t>
  </si>
  <si>
    <t>CHIKKAMAGALURU</t>
  </si>
  <si>
    <t>RAMANAGARA</t>
  </si>
  <si>
    <t>UTTARA KANNADA</t>
  </si>
  <si>
    <t>SHIVAMOGGA</t>
  </si>
  <si>
    <t>GADAG</t>
  </si>
  <si>
    <t>HAVERI</t>
  </si>
  <si>
    <t>UDUPI</t>
  </si>
  <si>
    <t>TUMAKURU</t>
  </si>
  <si>
    <t>BENGALURU RURAL</t>
  </si>
  <si>
    <t>CHIKKABALLAPURA</t>
  </si>
  <si>
    <t>MYSURU</t>
  </si>
  <si>
    <t>CHAMARAJA NAGARA</t>
  </si>
  <si>
    <t>DAVANAGERE</t>
  </si>
  <si>
    <t>CHITRADURGA</t>
  </si>
  <si>
    <t>KOPPAL</t>
  </si>
  <si>
    <t>KOLAR</t>
  </si>
  <si>
    <t>RAICHUR</t>
  </si>
  <si>
    <t>BAGALKOTE</t>
  </si>
  <si>
    <t>VIJAYPURA</t>
  </si>
  <si>
    <t>BENGALURU</t>
  </si>
  <si>
    <t>BIDAR</t>
  </si>
  <si>
    <t>KALABURAGI</t>
  </si>
  <si>
    <t>Yadgir</t>
  </si>
  <si>
    <t>Total</t>
  </si>
  <si>
    <t>Social Security Pensions - Existing Bank Accounts Aadhaar Seeding Progress ( NPCI Mapped) as on 09.06.2020</t>
  </si>
  <si>
    <t>District Name</t>
  </si>
  <si>
    <t>Total Beneficiries With Bank Accounts</t>
  </si>
  <si>
    <t>Beneficiary Bank Accounts Mapped With NPCI                             ( Aadhaar Mapped)</t>
  </si>
  <si>
    <t xml:space="preserve">Beneficiary Bank Accounts Yet to be Mapped With NPCI </t>
  </si>
  <si>
    <t>Bagalkot</t>
  </si>
  <si>
    <t>Ballari</t>
  </si>
  <si>
    <t>Bangalore Rural</t>
  </si>
  <si>
    <t>Belagavi</t>
  </si>
  <si>
    <t>Bengaluru</t>
  </si>
  <si>
    <t>Bidar</t>
  </si>
  <si>
    <t>Chamarajanagar</t>
  </si>
  <si>
    <t>Chikballapur</t>
  </si>
  <si>
    <t>Chikkamagaluru</t>
  </si>
  <si>
    <t>Chitradurga</t>
  </si>
  <si>
    <t>Dakshina Kannada</t>
  </si>
  <si>
    <t>Davanagere</t>
  </si>
  <si>
    <t>Dharwad</t>
  </si>
  <si>
    <t>Gadag</t>
  </si>
  <si>
    <t>Hassan</t>
  </si>
  <si>
    <t>Haveri</t>
  </si>
  <si>
    <t>Kalaburagi</t>
  </si>
  <si>
    <t>Kodagu</t>
  </si>
  <si>
    <t>Kolar</t>
  </si>
  <si>
    <t>Koppal</t>
  </si>
  <si>
    <t>Mandya</t>
  </si>
  <si>
    <t>Mysuru</t>
  </si>
  <si>
    <t>Raichur</t>
  </si>
  <si>
    <t>Ramanagara</t>
  </si>
  <si>
    <t>Shivamogga</t>
  </si>
  <si>
    <t>Tumakuru</t>
  </si>
  <si>
    <t>Udupi</t>
  </si>
  <si>
    <t>Uttara Kannada</t>
  </si>
  <si>
    <t>Vijayapura</t>
  </si>
  <si>
    <t>Statewise-Bankwise Aadhaar Progress of CASA in Karnataka as on 29/05/2020 (figure in lakhs )</t>
  </si>
  <si>
    <t>State Name</t>
  </si>
  <si>
    <t>Bank Type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</si>
  <si>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</si>
  <si>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</si>
  <si>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</si>
  <si>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</si>
  <si>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</si>
  <si>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Karnataka</t>
  </si>
  <si>
    <t>Airtel Payment Bank</t>
  </si>
  <si>
    <t>PVT</t>
  </si>
  <si>
    <t>Axis Bank Ltd</t>
  </si>
  <si>
    <t>PSB</t>
  </si>
  <si>
    <t>RRB</t>
  </si>
  <si>
    <t>Bank of Maharashtra</t>
  </si>
  <si>
    <t>Catholic Syrian Bank Ltd</t>
  </si>
  <si>
    <t>DCB Bank Limited</t>
  </si>
  <si>
    <t>Dhanalakshmi Bank Ltd</t>
  </si>
  <si>
    <t>Federal Bank Ltd</t>
  </si>
  <si>
    <t>IDBI Bank Ltd.</t>
  </si>
  <si>
    <t>IDFC Bank Ltd.</t>
  </si>
  <si>
    <t>India Post Payment Bank</t>
  </si>
  <si>
    <t>IndusInd Bank Ltd</t>
  </si>
  <si>
    <t>Karur Vysya Bank</t>
  </si>
  <si>
    <t>Kotak Mahindra Bank Ltd</t>
  </si>
  <si>
    <t>Nainital Bank Ltd</t>
  </si>
  <si>
    <t>Paytm Payment Bank</t>
  </si>
  <si>
    <t>Punjab &amp; Sind Bank</t>
  </si>
  <si>
    <t>RBL Bank Ltd</t>
  </si>
  <si>
    <t>Tamilnadu Mercantile Bank Ltd</t>
  </si>
  <si>
    <t>Union Bank of India</t>
  </si>
  <si>
    <t>Yes Bank Ltd</t>
  </si>
  <si>
    <t>Statewise-Bankwise Mobile Progress of CASA in Karnataka as on 29/05/2020 (figure in lakhs )</t>
  </si>
  <si>
    <t>No. of operative savings a/c</t>
  </si>
  <si>
    <t>No. of operative savings a/c seeded with Mobile</t>
  </si>
  <si>
    <t>No. of operative savings a/c not having Mobile</t>
  </si>
  <si>
    <t>% Mobile Seeding</t>
  </si>
  <si>
    <t>Status of active Aadhaar Enrolment Centers in  Karnataka as on 02.06.2020</t>
  </si>
  <si>
    <t>Sr.No</t>
  </si>
  <si>
    <t>Active Kits</t>
  </si>
  <si>
    <t>No. of Enrolments/Updates in last 30 days</t>
  </si>
  <si>
    <t>Avg. Enrolments/Updates per day</t>
  </si>
  <si>
    <t>Bandhan Bank Ltd</t>
  </si>
  <si>
    <t>BANK OF MAHARASHTRA</t>
  </si>
  <si>
    <t>Canara Bank II( Syndicate Bank)</t>
  </si>
  <si>
    <t>Catholic Syrian Bank</t>
  </si>
  <si>
    <t>Dhanlaxmi Bank</t>
  </si>
  <si>
    <t>Federal Bank</t>
  </si>
  <si>
    <t>Fincare Small Finance Bank Limited</t>
  </si>
  <si>
    <t>HDFC Bank Limited</t>
  </si>
  <si>
    <t>ICICI Bank Limited</t>
  </si>
  <si>
    <t>IDBI Bank Ltd</t>
  </si>
  <si>
    <t>IDFC BANK LIMITED</t>
  </si>
  <si>
    <t>KotakMahindra Bank</t>
  </si>
  <si>
    <t>RBL Bank Limited</t>
  </si>
  <si>
    <t>South Indian Bank</t>
  </si>
  <si>
    <t>STATE BANK OF INDIA</t>
  </si>
  <si>
    <t>Ujjivan Small Finance Bank</t>
  </si>
  <si>
    <t>YES Bank Limited</t>
  </si>
  <si>
    <t>Grand Total</t>
  </si>
  <si>
    <t xml:space="preserve">ANNEXURE - </t>
  </si>
  <si>
    <t xml:space="preserve"> DISTRICT WISE CUMULATIVE PROGRESS UNDER SOCIAL SECURITY SCHEMES AS ON 31.3.2020</t>
  </si>
  <si>
    <t>PRADHAN MANTRI JEEVAN JYOTI BIMA YOJANA (PMJJBY)</t>
  </si>
  <si>
    <t>PRADHAN MANTRI SURAKSHA BIMA YOJANA (PMSBY)</t>
  </si>
  <si>
    <t>ATAL PENSION  YOJANA (APY)</t>
  </si>
  <si>
    <t>Number of policy  holders  as on  31.03.2019</t>
  </si>
  <si>
    <t>Number of policy  holders  as on 31.03.2019</t>
  </si>
  <si>
    <t>Number of Account holders  enrolled , so far</t>
  </si>
  <si>
    <t>Sl.No.</t>
  </si>
  <si>
    <t xml:space="preserve">Rural Male </t>
  </si>
  <si>
    <t xml:space="preserve">Rural Female </t>
  </si>
  <si>
    <t>Rural T/Gen</t>
  </si>
  <si>
    <t xml:space="preserve">Urban Male </t>
  </si>
  <si>
    <t xml:space="preserve">Urban Female </t>
  </si>
  <si>
    <t>Urban T/Gen</t>
  </si>
  <si>
    <t>Total for PSBs</t>
  </si>
  <si>
    <t>Total for Private sector Banks</t>
  </si>
  <si>
    <t>Total for RRBs</t>
  </si>
  <si>
    <t>Total Co-Op Banks</t>
  </si>
  <si>
    <t>Total KSFC</t>
  </si>
  <si>
    <t>Total Small Finance Bank</t>
  </si>
  <si>
    <t>Total Payments bank</t>
  </si>
  <si>
    <t>All banks-Total</t>
  </si>
  <si>
    <t xml:space="preserve"> PRADHAN MANTRI JEEVAN JYOTI BIMA YOJANA (PMJJBY) status as on 31.3.2020</t>
  </si>
  <si>
    <t xml:space="preserve"> PRADHAN MANTRI SURAKSHA BIMA YOJANA (PMSBY) status as on 31.3.2020</t>
  </si>
  <si>
    <t xml:space="preserve"> ATAL PENSION  YOJANA (APY)  status as on 31.3.2020</t>
  </si>
  <si>
    <t>Dist-Name</t>
  </si>
  <si>
    <t xml:space="preserve">Rural 
Male </t>
  </si>
  <si>
    <t xml:space="preserve">Rural
 Female </t>
  </si>
  <si>
    <t>Rural
 T/Gen</t>
  </si>
  <si>
    <t xml:space="preserve">Urban 
Male </t>
  </si>
  <si>
    <t xml:space="preserve">Urban 
Female </t>
  </si>
  <si>
    <t>Urban
 T/Gen</t>
  </si>
  <si>
    <t>ANNEXURE-17</t>
  </si>
  <si>
    <t xml:space="preserve"> BANK WISE PROGRESS REPORT UNDER PMJDY AS ON 31.3.2020</t>
  </si>
  <si>
    <t>NAME OF THE BANK</t>
  </si>
  <si>
    <t xml:space="preserve">Total No. of A/cs opened </t>
  </si>
  <si>
    <t xml:space="preserve">Total Aadhar Seeded A/cs </t>
  </si>
  <si>
    <t>No. of A/cs with Zero Bal</t>
  </si>
  <si>
    <t>No of Rupay Debit Cards issued</t>
  </si>
  <si>
    <t xml:space="preserve">No. of Rupay cards activated </t>
  </si>
  <si>
    <t>No. Of accounts having mobile Numbers</t>
  </si>
  <si>
    <t>% of Aadhaar Seeding</t>
  </si>
  <si>
    <t>% of Rupay Cards Activated</t>
  </si>
  <si>
    <t>% of Mobile Seeding</t>
  </si>
  <si>
    <t>ANNEXURE-33</t>
  </si>
  <si>
    <t>BANK WISE ADVANCES TO MINORITY COMMUNITIES AS ON 31.3.2020 VIS-À-VIS 31.3.2019 (Amount in Crore)</t>
  </si>
  <si>
    <t>AS ON   MARCH 2020</t>
  </si>
  <si>
    <t>AS ON   MARCH 2019</t>
  </si>
  <si>
    <t>Variation in O/s      ( MARCH 2020 over  MARCH 2019)</t>
  </si>
  <si>
    <t>Balance        outstanding</t>
  </si>
  <si>
    <t>No. A/cs</t>
  </si>
  <si>
    <t>Amt.</t>
  </si>
  <si>
    <t>No.  A/cs</t>
  </si>
  <si>
    <t>ANNEXURE:34 (a)</t>
  </si>
  <si>
    <t>ANNEXURE:34 (b)</t>
  </si>
  <si>
    <t xml:space="preserve"> BANK WISE DISBURSEMENT AND BALANCE OUSTSTANDING TO MINORITY COMMUNITY IN KARNATAKA STATE AS ON  MARCH 2020 (Amount in Crore)</t>
  </si>
  <si>
    <t>CHRISTIANS</t>
  </si>
  <si>
    <t>MUSLIMS</t>
  </si>
  <si>
    <t>S I K H S</t>
  </si>
  <si>
    <t>NEO-BUDISTS</t>
  </si>
  <si>
    <t>JAINS</t>
  </si>
  <si>
    <t xml:space="preserve"> ZORASTRIANS</t>
  </si>
  <si>
    <t>TOTAL IN CRORES</t>
  </si>
  <si>
    <t xml:space="preserve"> Disb 1st April to  MARCH 2020</t>
  </si>
  <si>
    <t xml:space="preserve"> Balance O/s as on  31.3.2020</t>
  </si>
  <si>
    <t>No.A/cs</t>
  </si>
  <si>
    <t>TOTAL (A+B+C+D+E+F+G)</t>
  </si>
  <si>
    <t>Bank Wise SHGs Financed during the Financial Year 2019-20</t>
  </si>
  <si>
    <t>Sl. No.</t>
  </si>
  <si>
    <t>Cumulative no. of SHGs credit linked during the year ( from 1 April 2019 up to qtr  MARCH 2020 (Amount in lakhs)</t>
  </si>
  <si>
    <t>Cumulative Bank Loan disbursed during the year  ( from 1 April 2019 up to qtr  MARCH 2020 (Amount in lakhs)</t>
  </si>
  <si>
    <t>Of which exclusively to Women</t>
  </si>
  <si>
    <t xml:space="preserve">Commercial Banks-Sub Total </t>
  </si>
  <si>
    <t>RRBs-Sub Total</t>
  </si>
  <si>
    <t>Cooperative baks-Sub Total</t>
  </si>
  <si>
    <t>KFSC Total</t>
  </si>
  <si>
    <t>Small Finance  -Sub Total</t>
  </si>
  <si>
    <t>Payment Bank   -Sub Total</t>
  </si>
  <si>
    <t>STATE LEVEL BANKERS' COMMITTEE-Karnataka</t>
  </si>
  <si>
    <t xml:space="preserve">ALL BANKS           </t>
  </si>
  <si>
    <t>Progress Report under SHG Bank Linkage for the quarter   MARCH 2020</t>
  </si>
  <si>
    <t>Particulars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</si>
  <si>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</si>
  <si>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</si>
  <si>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</si>
  <si>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</si>
  <si>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
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</si>
  <si>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</si>
  <si>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</si>
  <si>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</si>
  <si>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</si>
  <si>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</si>
  <si>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</si>
  <si>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</si>
  <si>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</si>
  <si>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</si>
  <si>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</si>
  <si>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</si>
  <si>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</si>
  <si>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</si>
  <si>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</si>
  <si>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</si>
  <si>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</si>
  <si>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</si>
  <si>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</si>
  <si>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</si>
  <si>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</si>
  <si>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</si>
  <si>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</si>
  <si>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</si>
  <si>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</si>
  <si>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ANNEXURE - 37</t>
  </si>
  <si>
    <t xml:space="preserve"> DATA ON JLG AS PER NABARD FORMAT AS ON  MARCH 2020</t>
  </si>
  <si>
    <t>Amount Rs. In Crore:</t>
  </si>
  <si>
    <t>Target for the FY 2018-19</t>
  </si>
  <si>
    <t xml:space="preserve"> Disbursements from 01.04.2019 to 31.3.2020</t>
  </si>
  <si>
    <t>Balance Outstanding as at  the end of the   MARCH 2020</t>
  </si>
  <si>
    <t>Cum no.
of JLGs
 financed 
 with
 NABARD's 
grant assistance</t>
  </si>
  <si>
    <t>Amt</t>
  </si>
  <si>
    <t>TOTAL JLG s</t>
  </si>
  <si>
    <t>Of which Farm based</t>
  </si>
  <si>
    <t>Of which farm based</t>
  </si>
  <si>
    <t>(B)Oth.Nationalised Bks</t>
  </si>
  <si>
    <t>ANNEXURE  - 4(a)</t>
  </si>
  <si>
    <t xml:space="preserve">    BANKING DATA - CD Ratio</t>
  </si>
  <si>
    <t xml:space="preserve">    BANKING DATA -CD Ratio</t>
  </si>
  <si>
    <t>Variation in Total (March 20 over March 19)</t>
  </si>
  <si>
    <t>Total of Comm Banks and RRBs</t>
  </si>
  <si>
    <t>ANNEXURE - 5</t>
  </si>
  <si>
    <t xml:space="preserve">    BANKING DATA - DEPOSITS</t>
  </si>
  <si>
    <t>(Amount Rs. In Crore):</t>
  </si>
  <si>
    <t xml:space="preserve">    BANKING DATA -DEPOSITS  </t>
  </si>
  <si>
    <t xml:space="preserve">    BANKING DATA - DEPOSITS  </t>
  </si>
  <si>
    <t xml:space="preserve"> AS AT  MARCH 2019</t>
  </si>
  <si>
    <t xml:space="preserve"> AS AT  MARCH 2020</t>
  </si>
  <si>
    <t>(B)Other.Nationalised Banks</t>
  </si>
  <si>
    <t>ANNEXURE - 6</t>
  </si>
  <si>
    <t xml:space="preserve">    BANKING DATA - ADVANCES</t>
  </si>
  <si>
    <t>Amount Rs. In Crore</t>
  </si>
  <si>
    <t>(B)Oth.Nationalised Banks</t>
  </si>
  <si>
    <t>District Wise C.D. Ratio as on 31.03.2020</t>
  </si>
  <si>
    <t>Name of the District</t>
  </si>
  <si>
    <t>(Rs. In Crores)</t>
  </si>
  <si>
    <t>Deposits</t>
  </si>
  <si>
    <t>Advances</t>
  </si>
  <si>
    <t>CD Ratio</t>
  </si>
  <si>
    <t>Shimoga</t>
  </si>
  <si>
    <t>Gulbarga</t>
  </si>
  <si>
    <t>Mysore</t>
  </si>
  <si>
    <t xml:space="preserve">Gadag </t>
  </si>
  <si>
    <t>Bengaluru [Urban]</t>
  </si>
  <si>
    <t xml:space="preserve">Chickmagalur </t>
  </si>
  <si>
    <t>Tumkur</t>
  </si>
  <si>
    <t xml:space="preserve">Mandya </t>
  </si>
  <si>
    <t xml:space="preserve">Hassan </t>
  </si>
  <si>
    <t xml:space="preserve">Bidar </t>
  </si>
  <si>
    <t>Chamrajanagara</t>
  </si>
  <si>
    <t>Bengaluru [Rural]</t>
  </si>
  <si>
    <t xml:space="preserve">Chitradurga </t>
  </si>
  <si>
    <t>Chickballapura</t>
  </si>
  <si>
    <t xml:space="preserve">Davanagere </t>
  </si>
  <si>
    <t>All Districts-Total</t>
  </si>
  <si>
    <t>ANNEXURE-38</t>
  </si>
  <si>
    <t>BANK WISE NON-PERFORMING ASSETS - POSITION AS ON   MARCH 2020</t>
  </si>
  <si>
    <t>TOTAL NPAs</t>
  </si>
  <si>
    <t>MICRO SMALL &amp; MEDIUM INDUSTRIES</t>
  </si>
  <si>
    <t>OTHER PRIORITY SECTOR ADV</t>
  </si>
  <si>
    <t>NON PRIORITY SECTOR ADV</t>
  </si>
  <si>
    <t>TOTAL ADVANCES</t>
  </si>
  <si>
    <t>A/CS</t>
  </si>
  <si>
    <t>AMT</t>
  </si>
  <si>
    <t>Lead Banks</t>
  </si>
  <si>
    <t>Total (A)</t>
  </si>
  <si>
    <t>(B)</t>
  </si>
  <si>
    <t>Nationalised Banks</t>
  </si>
  <si>
    <t>Private Banks</t>
  </si>
  <si>
    <t>Total (C)</t>
  </si>
  <si>
    <t>Grand Total(A+B+C+D)</t>
  </si>
  <si>
    <t>Co-Operative Sector</t>
  </si>
  <si>
    <t>OTHER BANKS</t>
  </si>
  <si>
    <t>Total (F)</t>
  </si>
  <si>
    <t>Small Financial Bank</t>
  </si>
  <si>
    <t>Total (G)</t>
  </si>
  <si>
    <t>Total (H)</t>
  </si>
  <si>
    <t>ANNEXURE-39</t>
  </si>
  <si>
    <t>NPAs UNDER HOUSING AND EDUCATION LOANS AS ON 31.3.2020 VIS-À-VIS 31.3.2019</t>
  </si>
  <si>
    <t xml:space="preserve">   As on 31.3.2020</t>
  </si>
  <si>
    <t xml:space="preserve">   As on 31.3.2019</t>
  </si>
  <si>
    <t>Variation on  ( MARCH 2020 over  MARCH 2019)</t>
  </si>
  <si>
    <t xml:space="preserve">Sl. </t>
  </si>
  <si>
    <t>A/cs</t>
  </si>
  <si>
    <t xml:space="preserve">  R R Bs</t>
  </si>
  <si>
    <t>Small Financil Bank</t>
  </si>
  <si>
    <t>ANNEXURE - 40</t>
  </si>
  <si>
    <t>NPA LEVEL OF PMEGP 31.3.2020                             ( Amt in lakhs)</t>
  </si>
  <si>
    <t>BALANCE OUTSTANDING AS AT THE END OF THE REPORTING QUARTER</t>
  </si>
  <si>
    <t>Npa Level</t>
  </si>
  <si>
    <t>% NPA to Total Advances.</t>
  </si>
  <si>
    <t>KVIC</t>
  </si>
  <si>
    <t>KVIB</t>
  </si>
  <si>
    <t>DIC</t>
  </si>
  <si>
    <t>AMOUNT</t>
  </si>
  <si>
    <t>%</t>
  </si>
  <si>
    <t>Total (Comm.Banks)</t>
  </si>
  <si>
    <t>E</t>
  </si>
  <si>
    <t>TOTAL(F)</t>
  </si>
  <si>
    <t>TOTAL(G)</t>
  </si>
  <si>
    <t>TOTAL(H)</t>
  </si>
  <si>
    <t>ANNEXURE-41</t>
  </si>
  <si>
    <t xml:space="preserve">BANKWISE RECOVERY PERFORMANCE undetr KPMR &amp; KACOMP ACT AS AT    MARCH 2020   (REVENUE RECOVERY ACTS) </t>
  </si>
  <si>
    <t xml:space="preserve">                                                                     KPMR &amp; KACOMP ACTS                                                      Amount in lakhs</t>
  </si>
  <si>
    <t>RCs pending as at the previous quarter</t>
  </si>
  <si>
    <t>RCs filed during the quarter</t>
  </si>
  <si>
    <t>RCs disposesd/Recovery made during the quarter</t>
  </si>
  <si>
    <t>RCs pending as at the end of the quarter</t>
  </si>
  <si>
    <t>Upto I year</t>
  </si>
  <si>
    <t>I to 3 years</t>
  </si>
  <si>
    <t>Above 3 years</t>
  </si>
  <si>
    <t>Total pending cases</t>
  </si>
  <si>
    <t>TOTAL OF ALLBANKS</t>
  </si>
  <si>
    <t>F</t>
  </si>
  <si>
    <t>ANNEXURE-42</t>
  </si>
  <si>
    <t xml:space="preserve"> Bank wise recovery under SARFAESI, DRT and Lok Adalats as on 31.3.2020 </t>
  </si>
  <si>
    <t>Amount Rs. In Lakh</t>
  </si>
  <si>
    <t>SARFAESI ACT 2002</t>
  </si>
  <si>
    <t>D R Ts</t>
  </si>
  <si>
    <t>LOK ADALAT</t>
  </si>
  <si>
    <t>No. Of Notices Sent</t>
  </si>
  <si>
    <t xml:space="preserve">Amt involved </t>
  </si>
  <si>
    <t xml:space="preserve">Amt Recovered </t>
  </si>
  <si>
    <t xml:space="preserve">Amt Recovered  </t>
  </si>
  <si>
    <t xml:space="preserve">               Grand Total (A+B+C+D)</t>
  </si>
  <si>
    <t>Data on relief measures extended by banks on account of natural calamities as on 31.3.2020 (Amount in lakhs)</t>
  </si>
  <si>
    <t>SR.NO.</t>
  </si>
  <si>
    <t>Outstanding Priority Sector Advances as on  31.3.2020</t>
  </si>
  <si>
    <t>Total Outstanding eligible for reschedulement / restructuring</t>
  </si>
  <si>
    <t>Amount restructured / rescheduled from  01.01.2020 to 31.3.2020</t>
  </si>
  <si>
    <t>% of achievement of rescheduled / restructured to eligible for rescheduling / restructuring</t>
  </si>
  <si>
    <t>Fresh finance / relending provided from 01.01.2020 to 31.3.2020</t>
  </si>
  <si>
    <t>Date of notification of natural calamity &amp; Date (s) of Special SLBC in the State (if any)</t>
  </si>
  <si>
    <t>Date of Special DCC meeting held in calamities affected district</t>
  </si>
  <si>
    <t>Remarks (indicating State specific issues, details regarding natural calamity, etc.)</t>
  </si>
  <si>
    <t>No. of 
A/cs</t>
  </si>
  <si>
    <t>No. of A/cs</t>
  </si>
  <si>
    <t>Consolidation</t>
  </si>
  <si>
    <t>NAME OF THE DISTRICT</t>
  </si>
  <si>
    <t>Expanding and Deepening of Digital Payments Ecosystem - Review Format</t>
  </si>
  <si>
    <t>District: Raichur</t>
  </si>
  <si>
    <r>
      <t>31</t>
    </r>
    <r>
      <rPr>
        <b/>
        <vertAlign val="superscript"/>
        <sz val="12"/>
        <color theme="1"/>
        <rFont val="Calibri"/>
        <family val="2"/>
        <scheme val="minor"/>
      </rPr>
      <t>st</t>
    </r>
    <r>
      <rPr>
        <b/>
        <sz val="12"/>
        <color theme="1"/>
        <rFont val="Calibri"/>
        <family val="2"/>
        <scheme val="minor"/>
      </rPr>
      <t xml:space="preserve"> March 2020</t>
    </r>
  </si>
  <si>
    <t>For Bank Customers</t>
  </si>
  <si>
    <t>1.Digital coverage for individuals (Savings accounts)</t>
  </si>
  <si>
    <t>Total No. of Operative SB Accs.</t>
  </si>
  <si>
    <t>No. of Debit cards/Rupay cards issued to Operative SB Accs.</t>
  </si>
  <si>
    <t>% Debit/Rupay cards coverage</t>
  </si>
  <si>
    <t>No. of net banking issued</t>
  </si>
  <si>
    <t>% Net banking coverage</t>
  </si>
  <si>
    <t>No. of Mobile banking + UPI + USSD ^</t>
  </si>
  <si>
    <t>% of MB/UPI/USSD coverage</t>
  </si>
  <si>
    <t>Total No. of Operative SB Accounts covered with at least one of the facilities - Debit/Rupay cards, net banking, mobile banking, UPI, USSD</t>
  </si>
  <si>
    <t>% of such accounts out of total operative accounts</t>
  </si>
  <si>
    <t>2. Digital coverage for business (Current Accounts)</t>
  </si>
  <si>
    <t>Total no. of Operative Current accounts</t>
  </si>
  <si>
    <t>No. of net banking to Cas</t>
  </si>
  <si>
    <t>No. of POS/QR availed by CA accounts*</t>
  </si>
  <si>
    <t>% of POS/QR coverage</t>
  </si>
  <si>
    <t>For non-customers</t>
  </si>
  <si>
    <t>3. Provision of digital infrastructure</t>
  </si>
  <si>
    <t>A. POS/ QR Issued to shopkeepers (Other than CA holders)**</t>
  </si>
  <si>
    <t>B. POS/ QR issued to Govt./Public service providers</t>
  </si>
  <si>
    <t>C. POS/ QR issued to others ***</t>
  </si>
  <si>
    <t>Total POS/QR (A+B+C) other than CA holders</t>
  </si>
  <si>
    <t>4. Digital Financial Literacy</t>
  </si>
  <si>
    <t>No. of FLC camps on Digital FL</t>
  </si>
  <si>
    <t>No. of people participated.</t>
  </si>
  <si>
    <t>ESAF Small Finance Bank</t>
  </si>
  <si>
    <t>Jana Small Finance Bank Limited</t>
  </si>
  <si>
    <t>Fincare Small Finance Bank</t>
  </si>
  <si>
    <t>SURYODAY MICRO FINANCE LIMITED</t>
  </si>
  <si>
    <t>Small Finance Banks</t>
  </si>
  <si>
    <t>Hinduja Leyland Finance Limited</t>
  </si>
  <si>
    <t>L&amp;T Finance Limited</t>
  </si>
  <si>
    <t>Cholamandalam Investment and Finance Private Limited.</t>
  </si>
  <si>
    <t>Tata Motors Finance Limited</t>
  </si>
  <si>
    <t>Shriram Transport Finance Co. Ltd.</t>
  </si>
  <si>
    <t>Fullerton India Credit Company Limited</t>
  </si>
  <si>
    <t>Bajaj Finance Limited</t>
  </si>
  <si>
    <t>Magma Fincorp Limited</t>
  </si>
  <si>
    <t>Mahindra and Mahindra Financial Services Limited</t>
  </si>
  <si>
    <t>Reliance Capital Ltd</t>
  </si>
  <si>
    <t>Non Banking Financial Companies</t>
  </si>
  <si>
    <t>IDF FINANCIAL SERVICES PRIVATE LIMITED</t>
  </si>
  <si>
    <t>SMILE Microfinance Limited</t>
  </si>
  <si>
    <t>Arohan Financial Services Pvt. Ltd.</t>
  </si>
  <si>
    <t>Intrepid Finance &amp; Leasing Pvt. Ltd</t>
  </si>
  <si>
    <t>Asirvad Microfinance Pvt. Ltd</t>
  </si>
  <si>
    <t>Navachetana Microfin Services Pvt Ltd</t>
  </si>
  <si>
    <t>Satin Creditcare Network Limited</t>
  </si>
  <si>
    <t>SVATANTRA MICROFIN PRIVATE LIMITED</t>
  </si>
  <si>
    <t>Belstar Investment and Finance Private Limited</t>
  </si>
  <si>
    <t>SHARE MICROFIN LIMITED</t>
  </si>
  <si>
    <t>Chaitanya India Fin Credit Pvt Ltd</t>
  </si>
  <si>
    <t>MADURA MICRO FINANCE LIMITED</t>
  </si>
  <si>
    <t>Grameen Koota Financial Services Private Limited</t>
  </si>
  <si>
    <t>Spandana Sphoorty Financial Limited</t>
  </si>
  <si>
    <t>Samasta Microfinance Limited</t>
  </si>
  <si>
    <t>Muthoot Microfin Ltd</t>
  </si>
  <si>
    <t>Annapurna Microfinance Pvt. Ltd.</t>
  </si>
  <si>
    <t>NBFC-Micro Finance Institutions</t>
  </si>
  <si>
    <t>NON NBFC-Micro Finance Institutions</t>
  </si>
  <si>
    <t>Micro Finance Institutions</t>
  </si>
  <si>
    <t>Regional Rural Banks</t>
  </si>
  <si>
    <t>IDBI Bank Limited</t>
  </si>
  <si>
    <t>IDFC Bank Limited</t>
  </si>
  <si>
    <t>Kotak Mahindra Bank</t>
  </si>
  <si>
    <t>DCB Bank</t>
  </si>
  <si>
    <t>HDFC Bank</t>
  </si>
  <si>
    <t>Yes Bank</t>
  </si>
  <si>
    <t>Axis Bank</t>
  </si>
  <si>
    <t>ICICI Bank</t>
  </si>
  <si>
    <t>Tamilnad Mercantile Bank</t>
  </si>
  <si>
    <t>Ratnakar Bank</t>
  </si>
  <si>
    <t>City Union Bank</t>
  </si>
  <si>
    <t>Karnataka Bank</t>
  </si>
  <si>
    <t>Jammu &amp; Kashmir Bank</t>
  </si>
  <si>
    <t>Private Sector Commercial Banks</t>
  </si>
  <si>
    <t>Public Sector Commercial Banks</t>
  </si>
  <si>
    <t>SBI and Associates</t>
  </si>
  <si>
    <t>Disbursement Amt</t>
  </si>
  <si>
    <t>Sanction Amt</t>
  </si>
  <si>
    <t>No Of A/Cs</t>
  </si>
  <si>
    <t>(Loans from Rs. 5.00 to Rs. 10.00 Lakh)</t>
  </si>
  <si>
    <t>(Loans from Rs. 50,001 to Rs. 5.00 Lakh)</t>
  </si>
  <si>
    <t>(Loans up to Rs. 50,000)</t>
  </si>
  <si>
    <t>Tarun</t>
  </si>
  <si>
    <t>Kishore</t>
  </si>
  <si>
    <t>Shishu</t>
  </si>
  <si>
    <t>Bank Type Name</t>
  </si>
  <si>
    <t xml:space="preserve">Bank wise disbursment of MUDRA Loans as on Mar-2020 </t>
  </si>
  <si>
    <t>Other</t>
  </si>
  <si>
    <t>Davangere</t>
  </si>
  <si>
    <t>Chikmagalur</t>
  </si>
  <si>
    <t>Chikkaballapura</t>
  </si>
  <si>
    <t>Bijapur</t>
  </si>
  <si>
    <t>Bellary</t>
  </si>
  <si>
    <t>Belgaum</t>
  </si>
  <si>
    <t>Bangalore urban</t>
  </si>
  <si>
    <t>Sanctioned Amt</t>
  </si>
  <si>
    <t>State/District</t>
  </si>
  <si>
    <t xml:space="preserve">District wise disbursement of Mudra loans as on Mar-2020  </t>
  </si>
  <si>
    <t>RRB Karnataka Vikas GB</t>
  </si>
  <si>
    <t>Punjab and Sind Bank</t>
  </si>
  <si>
    <t>Public Sector Banks</t>
  </si>
  <si>
    <t>Private Sector Banks</t>
  </si>
  <si>
    <t>Women (General)</t>
  </si>
  <si>
    <t>ST</t>
  </si>
  <si>
    <t>SC</t>
  </si>
  <si>
    <t>Lender</t>
  </si>
  <si>
    <t>Bank wise disbursment of Stand Up India loans as on Mar-2020 (01.04.2019 to 31.03.2020), amount in crores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</si>
</sst>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.5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30"/>
      <name val="Arial"/>
      <family val="2"/>
    </font>
    <font>
      <b/>
      <sz val="30"/>
      <color indexed="8"/>
      <name val="Calibri"/>
      <family val="2"/>
    </font>
    <font>
      <b/>
      <sz val="30"/>
      <name val="Calibri"/>
      <family val="2"/>
    </font>
    <font>
      <b/>
      <sz val="30"/>
      <color theme="1"/>
      <name val="Calibri"/>
      <family val="2"/>
      <scheme val="minor"/>
    </font>
    <font>
      <b/>
      <sz val="30"/>
      <name val="Arial"/>
      <family val="2"/>
    </font>
    <font>
      <sz val="30"/>
      <name val="Calibri"/>
      <family val="2"/>
    </font>
    <font>
      <sz val="30"/>
      <color theme="1"/>
      <name val="Calibri"/>
      <family val="2"/>
      <scheme val="minor"/>
    </font>
    <font>
      <sz val="30"/>
      <name val="Times New Roman"/>
      <family val="1"/>
    </font>
    <font>
      <b/>
      <sz val="24"/>
      <name val="Arial"/>
      <family val="2"/>
    </font>
    <font>
      <b/>
      <sz val="16"/>
      <name val="Times New Roman"/>
      <family val="1"/>
    </font>
    <font>
      <sz val="10"/>
      <color indexed="8"/>
      <name val="MS Sans Serif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0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color indexed="8"/>
      <name val="Arial Black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32"/>
      <name val="Arial"/>
      <family val="2"/>
    </font>
    <font>
      <b/>
      <sz val="28"/>
      <name val="Arial"/>
      <family val="2"/>
    </font>
    <font>
      <sz val="8"/>
      <color indexed="81"/>
      <name val="Tahoma"/>
      <family val="2"/>
    </font>
    <font>
      <b/>
      <sz val="10.5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.5"/>
      <name val="Arial"/>
      <family val="2"/>
    </font>
    <font>
      <b/>
      <sz val="14"/>
      <color rgb="FFFF0000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color indexed="8"/>
      <name val="Arial Black"/>
      <family val="2"/>
    </font>
    <font>
      <sz val="12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4"/>
      <color theme="1"/>
      <name val="Arial"/>
      <family val="2"/>
    </font>
    <font>
      <b/>
      <sz val="12"/>
      <color indexed="8"/>
      <name val="Arial Black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sz val="16"/>
      <color indexed="8"/>
      <name val="Arial Black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39" fillId="0" borderId="0"/>
    <xf numFmtId="0" fontId="1" fillId="0" borderId="0"/>
    <xf numFmtId="0" fontId="1" fillId="0" borderId="0"/>
  </cellStyleXfs>
  <cellXfs count="870">
    <xf numFmtId="0" fontId="0" fillId="0" borderId="0" xfId="0"/>
    <xf numFmtId="0" fontId="4" fillId="0" borderId="0" xfId="0" applyNumberFormat="1" applyFont="1"/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11" xfId="0" applyNumberFormat="1" applyFont="1" applyBorder="1"/>
    <xf numFmtId="2" fontId="5" fillId="0" borderId="1" xfId="0" applyNumberFormat="1" applyFont="1" applyBorder="1"/>
    <xf numFmtId="0" fontId="5" fillId="0" borderId="1" xfId="0" applyNumberFormat="1" applyFont="1" applyBorder="1"/>
    <xf numFmtId="2" fontId="5" fillId="0" borderId="12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5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Protection="1">
      <protection locked="0"/>
    </xf>
    <xf numFmtId="0" fontId="4" fillId="2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>
      <alignment horizontal="left"/>
    </xf>
    <xf numFmtId="0" fontId="7" fillId="0" borderId="1" xfId="0" applyNumberFormat="1" applyFont="1" applyBorder="1" applyProtection="1">
      <protection locked="0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NumberFormat="1" applyFont="1" applyBorder="1" applyProtection="1">
      <protection locked="0"/>
    </xf>
    <xf numFmtId="0" fontId="10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Protection="1">
      <protection locked="0"/>
    </xf>
    <xf numFmtId="0" fontId="11" fillId="0" borderId="1" xfId="0" applyNumberFormat="1" applyFont="1" applyBorder="1" applyProtection="1">
      <protection locked="0"/>
    </xf>
    <xf numFmtId="2" fontId="4" fillId="0" borderId="0" xfId="0" applyNumberFormat="1" applyFont="1"/>
    <xf numFmtId="0" fontId="4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" fontId="17" fillId="0" borderId="1" xfId="0" applyNumberFormat="1" applyFont="1" applyBorder="1" applyAlignment="1">
      <alignment horizontal="right" vertical="center"/>
    </xf>
    <xf numFmtId="1" fontId="17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Protection="1">
      <protection locked="0"/>
    </xf>
    <xf numFmtId="1" fontId="4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5" fillId="0" borderId="0" xfId="0" applyNumberFormat="1" applyFont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4" fillId="0" borderId="0" xfId="0" applyNumberFormat="1" applyFont="1"/>
    <xf numFmtId="0" fontId="0" fillId="0" borderId="1" xfId="0" applyNumberFormat="1" applyBorder="1"/>
    <xf numFmtId="0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/>
    <xf numFmtId="0" fontId="21" fillId="0" borderId="1" xfId="0" applyNumberFormat="1" applyFont="1" applyBorder="1" applyAlignment="1">
      <alignment wrapText="1"/>
    </xf>
    <xf numFmtId="0" fontId="21" fillId="0" borderId="1" xfId="0" applyNumberFormat="1" applyFont="1" applyBorder="1"/>
    <xf numFmtId="0" fontId="21" fillId="0" borderId="1" xfId="0" applyNumberFormat="1" applyFont="1" applyFill="1" applyBorder="1"/>
    <xf numFmtId="0" fontId="20" fillId="0" borderId="1" xfId="0" applyNumberFormat="1" applyFont="1" applyFill="1" applyBorder="1"/>
    <xf numFmtId="0" fontId="17" fillId="0" borderId="0" xfId="0" applyNumberFormat="1" applyFont="1" applyProtection="1">
      <protection locked="0"/>
    </xf>
    <xf numFmtId="0" fontId="23" fillId="0" borderId="0" xfId="0" applyNumberFormat="1" applyFont="1" applyProtection="1">
      <protection locked="0"/>
    </xf>
    <xf numFmtId="0" fontId="24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3" borderId="1" xfId="0" applyFont="1" applyFill="1" applyBorder="1" applyProtection="1">
      <protection locked="0"/>
    </xf>
    <xf numFmtId="0" fontId="17" fillId="0" borderId="1" xfId="0" applyNumberFormat="1" applyFont="1" applyBorder="1" applyAlignment="1" applyProtection="1">
      <alignment horizontal="center"/>
      <protection locked="0"/>
    </xf>
    <xf numFmtId="0" fontId="17" fillId="0" borderId="1" xfId="0" applyNumberFormat="1" applyFont="1" applyBorder="1" applyProtection="1">
      <protection locked="0"/>
    </xf>
    <xf numFmtId="0" fontId="25" fillId="0" borderId="1" xfId="0" applyFont="1" applyBorder="1"/>
    <xf numFmtId="0" fontId="25" fillId="3" borderId="1" xfId="0" applyFont="1" applyFill="1" applyBorder="1"/>
    <xf numFmtId="0" fontId="25" fillId="0" borderId="1" xfId="0" applyFont="1" applyBorder="1" applyProtection="1">
      <protection locked="0"/>
    </xf>
    <xf numFmtId="0" fontId="22" fillId="0" borderId="1" xfId="0" applyFont="1" applyBorder="1"/>
    <xf numFmtId="0" fontId="22" fillId="3" borderId="1" xfId="0" applyFont="1" applyFill="1" applyBorder="1"/>
    <xf numFmtId="0" fontId="22" fillId="0" borderId="1" xfId="0" applyFont="1" applyBorder="1" applyProtection="1">
      <protection locked="0"/>
    </xf>
    <xf numFmtId="0" fontId="25" fillId="0" borderId="1" xfId="0" applyFont="1" applyBorder="1" applyAlignment="1" applyProtection="1">
      <alignment horizontal="right"/>
      <protection locked="0"/>
    </xf>
    <xf numFmtId="0" fontId="25" fillId="3" borderId="1" xfId="0" applyFont="1" applyFill="1" applyBorder="1" applyAlignment="1" applyProtection="1">
      <alignment horizontal="right"/>
      <protection locked="0"/>
    </xf>
    <xf numFmtId="0" fontId="25" fillId="0" borderId="1" xfId="0" applyNumberFormat="1" applyFont="1" applyBorder="1" applyProtection="1">
      <protection locked="0"/>
    </xf>
    <xf numFmtId="0" fontId="25" fillId="3" borderId="1" xfId="0" applyFont="1" applyFill="1" applyBorder="1" applyProtection="1">
      <protection locked="0"/>
    </xf>
    <xf numFmtId="0" fontId="22" fillId="0" borderId="1" xfId="0" applyNumberFormat="1" applyFont="1" applyBorder="1"/>
    <xf numFmtId="0" fontId="22" fillId="3" borderId="1" xfId="0" applyNumberFormat="1" applyFont="1" applyFill="1" applyBorder="1"/>
    <xf numFmtId="0" fontId="22" fillId="3" borderId="1" xfId="0" applyFont="1" applyFill="1" applyBorder="1" applyProtection="1">
      <protection locked="0"/>
    </xf>
    <xf numFmtId="0" fontId="22" fillId="0" borderId="1" xfId="0" applyNumberFormat="1" applyFont="1" applyBorder="1" applyProtection="1">
      <protection locked="0"/>
    </xf>
    <xf numFmtId="0" fontId="26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6" fillId="0" borderId="0" xfId="0" applyNumberFormat="1" applyFont="1" applyProtection="1"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Protection="1">
      <protection locked="0"/>
    </xf>
    <xf numFmtId="0" fontId="4" fillId="0" borderId="1" xfId="0" applyNumberFormat="1" applyFont="1" applyBorder="1" applyProtection="1"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/>
    <xf numFmtId="0" fontId="4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/>
    <xf numFmtId="0" fontId="30" fillId="0" borderId="1" xfId="0" applyFont="1" applyBorder="1"/>
    <xf numFmtId="0" fontId="31" fillId="0" borderId="1" xfId="0" applyNumberFormat="1" applyFont="1" applyBorder="1" applyAlignment="1" applyProtection="1">
      <alignment wrapText="1"/>
      <protection locked="0"/>
    </xf>
    <xf numFmtId="0" fontId="31" fillId="0" borderId="11" xfId="0" applyNumberFormat="1" applyFont="1" applyBorder="1" applyAlignment="1" applyProtection="1">
      <alignment vertical="center" wrapText="1"/>
      <protection locked="0"/>
    </xf>
    <xf numFmtId="0" fontId="32" fillId="3" borderId="1" xfId="0" applyNumberFormat="1" applyFont="1" applyFill="1" applyBorder="1" applyAlignment="1">
      <alignment vertical="center" wrapText="1"/>
    </xf>
    <xf numFmtId="0" fontId="34" fillId="0" borderId="1" xfId="0" applyNumberFormat="1" applyFont="1" applyBorder="1" applyAlignment="1" applyProtection="1">
      <alignment wrapText="1"/>
      <protection locked="0"/>
    </xf>
    <xf numFmtId="0" fontId="35" fillId="3" borderId="1" xfId="0" applyNumberFormat="1" applyFont="1" applyFill="1" applyBorder="1" applyAlignment="1">
      <alignment horizontal="center"/>
    </xf>
    <xf numFmtId="0" fontId="34" fillId="4" borderId="1" xfId="0" applyNumberFormat="1" applyFont="1" applyFill="1" applyBorder="1" applyAlignment="1" applyProtection="1">
      <alignment wrapText="1"/>
      <protection locked="0"/>
    </xf>
    <xf numFmtId="0" fontId="34" fillId="0" borderId="1" xfId="0" applyFont="1" applyBorder="1" applyAlignment="1" applyProtection="1">
      <alignment wrapText="1"/>
      <protection locked="0"/>
    </xf>
    <xf numFmtId="1" fontId="34" fillId="4" borderId="1" xfId="0" applyNumberFormat="1" applyFont="1" applyFill="1" applyBorder="1" applyAlignment="1" applyProtection="1">
      <alignment wrapText="1"/>
      <protection locked="0"/>
    </xf>
    <xf numFmtId="1" fontId="29" fillId="0" borderId="1" xfId="0" applyNumberFormat="1" applyFont="1" applyBorder="1"/>
    <xf numFmtId="0" fontId="37" fillId="0" borderId="0" xfId="0" applyNumberFormat="1" applyFont="1" applyAlignment="1">
      <alignment horizontal="center"/>
    </xf>
    <xf numFmtId="0" fontId="37" fillId="0" borderId="0" xfId="0" applyNumberFormat="1" applyFont="1" applyProtection="1">
      <protection locked="0"/>
    </xf>
    <xf numFmtId="0" fontId="15" fillId="0" borderId="0" xfId="0" applyNumberFormat="1" applyFont="1" applyProtection="1">
      <protection locked="0"/>
    </xf>
    <xf numFmtId="0" fontId="38" fillId="0" borderId="1" xfId="0" applyNumberFormat="1" applyFont="1" applyBorder="1" applyAlignment="1">
      <alignment horizontal="center" wrapText="1"/>
    </xf>
    <xf numFmtId="0" fontId="38" fillId="0" borderId="8" xfId="0" applyNumberFormat="1" applyFont="1" applyBorder="1" applyAlignment="1">
      <alignment horizontal="center"/>
    </xf>
    <xf numFmtId="0" fontId="38" fillId="0" borderId="8" xfId="0" applyNumberFormat="1" applyFont="1" applyBorder="1"/>
    <xf numFmtId="0" fontId="15" fillId="0" borderId="8" xfId="0" applyNumberFormat="1" applyFont="1" applyBorder="1"/>
    <xf numFmtId="0" fontId="38" fillId="0" borderId="1" xfId="0" applyNumberFormat="1" applyFont="1" applyBorder="1" applyAlignment="1">
      <alignment horizontal="center"/>
    </xf>
    <xf numFmtId="0" fontId="14" fillId="0" borderId="11" xfId="1" applyFont="1" applyBorder="1" applyAlignment="1">
      <alignment horizontal="left" wrapText="1"/>
    </xf>
    <xf numFmtId="0" fontId="14" fillId="0" borderId="1" xfId="0" applyFont="1" applyBorder="1"/>
    <xf numFmtId="0" fontId="40" fillId="0" borderId="1" xfId="0" applyNumberFormat="1" applyFont="1" applyBorder="1"/>
    <xf numFmtId="0" fontId="38" fillId="0" borderId="1" xfId="0" applyNumberFormat="1" applyFont="1" applyBorder="1" applyAlignment="1" applyProtection="1">
      <alignment horizontal="center"/>
      <protection locked="0"/>
    </xf>
    <xf numFmtId="0" fontId="40" fillId="0" borderId="1" xfId="0" applyNumberFormat="1" applyFont="1" applyBorder="1" applyProtection="1">
      <protection locked="0"/>
    </xf>
    <xf numFmtId="0" fontId="14" fillId="0" borderId="11" xfId="0" applyNumberFormat="1" applyFont="1" applyBorder="1"/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Protection="1">
      <protection locked="0"/>
    </xf>
    <xf numFmtId="0" fontId="41" fillId="0" borderId="2" xfId="0" applyNumberFormat="1" applyFont="1" applyBorder="1" applyAlignment="1">
      <alignment vertical="center" wrapText="1"/>
    </xf>
    <xf numFmtId="0" fontId="41" fillId="0" borderId="2" xfId="0" applyNumberFormat="1" applyFont="1" applyBorder="1" applyAlignment="1">
      <alignment vertical="center"/>
    </xf>
    <xf numFmtId="0" fontId="42" fillId="0" borderId="0" xfId="0" applyNumberFormat="1" applyFont="1" applyProtection="1">
      <protection locked="0"/>
    </xf>
    <xf numFmtId="0" fontId="41" fillId="0" borderId="5" xfId="0" applyNumberFormat="1" applyFont="1" applyBorder="1" applyAlignment="1">
      <alignment vertical="center" wrapText="1"/>
    </xf>
    <xf numFmtId="0" fontId="41" fillId="0" borderId="5" xfId="0" applyNumberFormat="1" applyFont="1" applyBorder="1" applyAlignment="1">
      <alignment vertical="center"/>
    </xf>
    <xf numFmtId="0" fontId="41" fillId="0" borderId="8" xfId="0" applyNumberFormat="1" applyFont="1" applyBorder="1" applyAlignment="1">
      <alignment vertical="center" wrapText="1"/>
    </xf>
    <xf numFmtId="0" fontId="41" fillId="0" borderId="8" xfId="0" applyNumberFormat="1" applyFont="1" applyBorder="1" applyAlignment="1">
      <alignment vertical="center"/>
    </xf>
    <xf numFmtId="0" fontId="41" fillId="0" borderId="1" xfId="0" applyNumberFormat="1" applyFont="1" applyBorder="1" applyAlignment="1">
      <alignment horizontal="center" wrapText="1"/>
    </xf>
    <xf numFmtId="0" fontId="38" fillId="0" borderId="1" xfId="0" applyNumberFormat="1" applyFont="1" applyBorder="1" applyProtection="1">
      <protection locked="0"/>
    </xf>
    <xf numFmtId="0" fontId="15" fillId="0" borderId="1" xfId="0" applyFont="1" applyBorder="1" applyAlignment="1">
      <alignment horizontal="right"/>
    </xf>
    <xf numFmtId="0" fontId="43" fillId="0" borderId="1" xfId="0" applyNumberFormat="1" applyFont="1" applyBorder="1" applyAlignment="1" applyProtection="1">
      <alignment horizontal="center"/>
      <protection locked="0"/>
    </xf>
    <xf numFmtId="0" fontId="40" fillId="0" borderId="1" xfId="0" applyNumberFormat="1" applyFont="1" applyBorder="1" applyAlignment="1" applyProtection="1">
      <alignment horizontal="center"/>
      <protection locked="0"/>
    </xf>
    <xf numFmtId="0" fontId="43" fillId="0" borderId="1" xfId="0" applyNumberFormat="1" applyFont="1" applyBorder="1" applyProtection="1">
      <protection locked="0"/>
    </xf>
    <xf numFmtId="0" fontId="40" fillId="0" borderId="1" xfId="0" applyNumberFormat="1" applyFont="1" applyBorder="1" applyAlignment="1">
      <alignment horizontal="left"/>
    </xf>
    <xf numFmtId="0" fontId="15" fillId="0" borderId="0" xfId="0" applyFont="1"/>
    <xf numFmtId="0" fontId="14" fillId="0" borderId="0" xfId="0" applyNumberFormat="1" applyFont="1"/>
    <xf numFmtId="0" fontId="14" fillId="0" borderId="0" xfId="0" applyFont="1"/>
    <xf numFmtId="0" fontId="15" fillId="0" borderId="0" xfId="0" applyNumberFormat="1" applyFont="1"/>
    <xf numFmtId="0" fontId="40" fillId="0" borderId="1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center"/>
    </xf>
    <xf numFmtId="0" fontId="41" fillId="0" borderId="1" xfId="0" applyNumberFormat="1" applyFont="1" applyBorder="1" applyAlignment="1" applyProtection="1">
      <alignment horizontal="center"/>
      <protection locked="0"/>
    </xf>
    <xf numFmtId="0" fontId="41" fillId="0" borderId="1" xfId="0" applyNumberFormat="1" applyFont="1" applyBorder="1" applyProtection="1">
      <protection locked="0"/>
    </xf>
    <xf numFmtId="0" fontId="42" fillId="0" borderId="1" xfId="0" applyFont="1" applyBorder="1" applyAlignment="1">
      <alignment horizontal="right"/>
    </xf>
    <xf numFmtId="0" fontId="44" fillId="0" borderId="1" xfId="0" applyNumberFormat="1" applyFont="1" applyBorder="1" applyAlignment="1" applyProtection="1">
      <alignment horizontal="center"/>
      <protection locked="0"/>
    </xf>
    <xf numFmtId="0" fontId="42" fillId="0" borderId="11" xfId="1" applyFont="1" applyBorder="1" applyAlignment="1">
      <alignment horizontal="left" wrapText="1"/>
    </xf>
    <xf numFmtId="0" fontId="42" fillId="0" borderId="1" xfId="0" applyFont="1" applyBorder="1"/>
    <xf numFmtId="0" fontId="42" fillId="0" borderId="11" xfId="0" applyNumberFormat="1" applyFont="1" applyBorder="1"/>
    <xf numFmtId="0" fontId="44" fillId="0" borderId="1" xfId="0" applyNumberFormat="1" applyFont="1" applyBorder="1" applyProtection="1">
      <protection locked="0"/>
    </xf>
    <xf numFmtId="0" fontId="4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45" fillId="0" borderId="0" xfId="0" applyFont="1"/>
    <xf numFmtId="0" fontId="0" fillId="6" borderId="1" xfId="0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6" borderId="1" xfId="0" applyNumberFormat="1" applyFont="1" applyFill="1" applyBorder="1"/>
    <xf numFmtId="0" fontId="0" fillId="0" borderId="0" xfId="0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49" fillId="0" borderId="0" xfId="0" applyFont="1"/>
    <xf numFmtId="0" fontId="49" fillId="0" borderId="23" xfId="0" applyFont="1" applyBorder="1" applyAlignment="1">
      <alignment wrapText="1"/>
    </xf>
    <xf numFmtId="2" fontId="49" fillId="0" borderId="23" xfId="0" applyNumberFormat="1" applyFont="1" applyBorder="1" applyAlignment="1">
      <alignment wrapText="1"/>
    </xf>
    <xf numFmtId="0" fontId="50" fillId="0" borderId="23" xfId="0" applyFont="1" applyBorder="1" applyAlignment="1">
      <alignment wrapText="1"/>
    </xf>
    <xf numFmtId="2" fontId="50" fillId="0" borderId="23" xfId="0" applyNumberFormat="1" applyFont="1" applyBorder="1" applyAlignment="1">
      <alignment wrapText="1"/>
    </xf>
    <xf numFmtId="0" fontId="50" fillId="0" borderId="0" xfId="0" applyFont="1"/>
    <xf numFmtId="0" fontId="0" fillId="0" borderId="0" xfId="0" applyAlignment="1">
      <alignment wrapText="1"/>
    </xf>
    <xf numFmtId="0" fontId="45" fillId="0" borderId="23" xfId="0" applyFont="1" applyBorder="1" applyAlignment="1">
      <alignment wrapText="1"/>
    </xf>
    <xf numFmtId="2" fontId="45" fillId="0" borderId="23" xfId="0" applyNumberFormat="1" applyFont="1" applyBorder="1" applyAlignment="1">
      <alignment wrapText="1"/>
    </xf>
    <xf numFmtId="0" fontId="20" fillId="7" borderId="1" xfId="0" applyFont="1" applyFill="1" applyBorder="1" applyAlignment="1">
      <alignment horizontal="left" wrapText="1"/>
    </xf>
    <xf numFmtId="0" fontId="20" fillId="7" borderId="1" xfId="0" applyFont="1" applyFill="1" applyBorder="1" applyAlignment="1">
      <alignment horizontal="center" wrapText="1"/>
    </xf>
    <xf numFmtId="0" fontId="49" fillId="0" borderId="1" xfId="0" applyFont="1" applyBorder="1" applyAlignment="1">
      <alignment horizontal="left"/>
    </xf>
    <xf numFmtId="0" fontId="49" fillId="0" borderId="1" xfId="0" applyNumberFormat="1" applyFont="1" applyBorder="1" applyAlignment="1">
      <alignment horizontal="center"/>
    </xf>
    <xf numFmtId="1" fontId="49" fillId="0" borderId="1" xfId="0" applyNumberFormat="1" applyFont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1" fontId="19" fillId="7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/>
    <xf numFmtId="0" fontId="53" fillId="0" borderId="1" xfId="0" applyFont="1" applyBorder="1"/>
    <xf numFmtId="0" fontId="53" fillId="0" borderId="8" xfId="0" applyFont="1" applyBorder="1" applyAlignment="1">
      <alignment horizontal="center" vertical="center"/>
    </xf>
    <xf numFmtId="0" fontId="53" fillId="0" borderId="8" xfId="0" applyFont="1" applyBorder="1"/>
    <xf numFmtId="0" fontId="53" fillId="0" borderId="0" xfId="0" applyFont="1"/>
    <xf numFmtId="0" fontId="5" fillId="0" borderId="0" xfId="0" applyFont="1" applyAlignment="1">
      <alignment horizontal="center" vertical="center"/>
    </xf>
    <xf numFmtId="2" fontId="14" fillId="0" borderId="2" xfId="0" applyNumberFormat="1" applyFont="1" applyBorder="1" applyAlignment="1">
      <alignment vertical="top"/>
    </xf>
    <xf numFmtId="0" fontId="52" fillId="0" borderId="0" xfId="0" applyFont="1"/>
    <xf numFmtId="0" fontId="14" fillId="0" borderId="2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left" vertical="center"/>
    </xf>
    <xf numFmtId="2" fontId="37" fillId="0" borderId="1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/>
    <xf numFmtId="0" fontId="58" fillId="0" borderId="1" xfId="0" applyFont="1" applyBorder="1" applyAlignment="1">
      <alignment wrapText="1"/>
    </xf>
    <xf numFmtId="0" fontId="59" fillId="0" borderId="1" xfId="0" applyFont="1" applyBorder="1"/>
    <xf numFmtId="0" fontId="59" fillId="0" borderId="1" xfId="0" applyFont="1" applyBorder="1" applyAlignment="1">
      <alignment wrapText="1"/>
    </xf>
    <xf numFmtId="0" fontId="60" fillId="0" borderId="1" xfId="0" applyFont="1" applyBorder="1"/>
    <xf numFmtId="0" fontId="55" fillId="0" borderId="1" xfId="0" applyFont="1" applyBorder="1"/>
    <xf numFmtId="1" fontId="59" fillId="0" borderId="1" xfId="0" applyNumberFormat="1" applyFont="1" applyBorder="1"/>
    <xf numFmtId="0" fontId="56" fillId="0" borderId="1" xfId="0" applyFont="1" applyBorder="1"/>
    <xf numFmtId="0" fontId="61" fillId="0" borderId="1" xfId="0" applyFont="1" applyBorder="1"/>
    <xf numFmtId="0" fontId="62" fillId="0" borderId="0" xfId="0" applyFont="1" applyAlignment="1">
      <alignment horizontal="left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5" fillId="0" borderId="1" xfId="1" applyFont="1" applyBorder="1" applyAlignment="1">
      <alignment horizontal="right" wrapText="1"/>
    </xf>
    <xf numFmtId="0" fontId="65" fillId="0" borderId="1" xfId="1" applyFont="1" applyBorder="1" applyAlignment="1">
      <alignment horizontal="left" vertical="center" wrapText="1"/>
    </xf>
    <xf numFmtId="1" fontId="66" fillId="0" borderId="1" xfId="0" applyNumberFormat="1" applyFont="1" applyBorder="1" applyAlignment="1">
      <alignment horizontal="right" vertical="center"/>
    </xf>
    <xf numFmtId="2" fontId="67" fillId="0" borderId="1" xfId="0" applyNumberFormat="1" applyFont="1" applyBorder="1" applyAlignment="1">
      <alignment horizontal="left"/>
    </xf>
    <xf numFmtId="2" fontId="62" fillId="0" borderId="0" xfId="0" applyNumberFormat="1" applyFont="1" applyAlignment="1">
      <alignment horizontal="left"/>
    </xf>
    <xf numFmtId="0" fontId="6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4" fillId="0" borderId="1" xfId="0" applyFont="1" applyBorder="1" applyAlignment="1">
      <alignment horizontal="left"/>
    </xf>
    <xf numFmtId="0" fontId="64" fillId="0" borderId="1" xfId="0" applyFont="1" applyBorder="1" applyAlignment="1">
      <alignment horizontal="left" vertical="center" wrapText="1"/>
    </xf>
    <xf numFmtId="1" fontId="68" fillId="0" borderId="1" xfId="0" applyNumberFormat="1" applyFont="1" applyBorder="1" applyAlignment="1">
      <alignment horizontal="right" vertical="center"/>
    </xf>
    <xf numFmtId="2" fontId="69" fillId="0" borderId="1" xfId="0" applyNumberFormat="1" applyFont="1" applyBorder="1" applyAlignment="1">
      <alignment horizontal="left"/>
    </xf>
    <xf numFmtId="0" fontId="64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11" xfId="0" applyNumberFormat="1" applyFont="1" applyBorder="1" applyProtection="1">
      <protection locked="0"/>
    </xf>
    <xf numFmtId="0" fontId="4" fillId="0" borderId="27" xfId="0" applyFont="1" applyBorder="1"/>
    <xf numFmtId="0" fontId="17" fillId="0" borderId="1" xfId="0" applyFont="1" applyBorder="1"/>
    <xf numFmtId="2" fontId="17" fillId="0" borderId="1" xfId="0" applyNumberFormat="1" applyFont="1" applyBorder="1"/>
    <xf numFmtId="0" fontId="5" fillId="0" borderId="11" xfId="0" applyNumberFormat="1" applyFont="1" applyBorder="1" applyProtection="1">
      <protection locked="0"/>
    </xf>
    <xf numFmtId="0" fontId="5" fillId="0" borderId="27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5" fillId="0" borderId="12" xfId="0" applyFont="1" applyBorder="1"/>
    <xf numFmtId="0" fontId="5" fillId="0" borderId="15" xfId="0" applyFont="1" applyBorder="1"/>
    <xf numFmtId="0" fontId="4" fillId="0" borderId="1" xfId="0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0" fontId="4" fillId="0" borderId="12" xfId="0" applyFont="1" applyBorder="1"/>
    <xf numFmtId="2" fontId="4" fillId="0" borderId="15" xfId="0" applyNumberFormat="1" applyFont="1" applyBorder="1"/>
    <xf numFmtId="2" fontId="5" fillId="0" borderId="1" xfId="0" applyNumberFormat="1" applyFont="1" applyBorder="1" applyAlignment="1" applyProtection="1">
      <alignment horizontal="right"/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5" fillId="0" borderId="27" xfId="0" applyFont="1" applyBorder="1" applyProtection="1">
      <protection locked="0"/>
    </xf>
    <xf numFmtId="0" fontId="4" fillId="0" borderId="27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1" xfId="0" applyNumberFormat="1" applyFont="1" applyBorder="1" applyProtection="1">
      <protection locked="0"/>
    </xf>
    <xf numFmtId="0" fontId="23" fillId="0" borderId="1" xfId="0" applyNumberFormat="1" applyFont="1" applyBorder="1" applyProtection="1">
      <protection locked="0"/>
    </xf>
    <xf numFmtId="2" fontId="23" fillId="0" borderId="1" xfId="0" applyNumberFormat="1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2" fontId="17" fillId="0" borderId="0" xfId="0" applyNumberFormat="1" applyFont="1" applyProtection="1">
      <protection locked="0"/>
    </xf>
    <xf numFmtId="0" fontId="5" fillId="0" borderId="27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33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33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2" fontId="4" fillId="0" borderId="33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33" xfId="0" applyNumberFormat="1" applyFont="1" applyBorder="1" applyAlignment="1" applyProtection="1">
      <alignment horizontal="right"/>
      <protection locked="0"/>
    </xf>
    <xf numFmtId="0" fontId="4" fillId="0" borderId="27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5" fillId="0" borderId="27" xfId="0" applyNumberFormat="1" applyFont="1" applyBorder="1"/>
    <xf numFmtId="0" fontId="5" fillId="0" borderId="0" xfId="0" applyNumberFormat="1" applyFont="1" applyProtection="1">
      <protection locked="0"/>
    </xf>
    <xf numFmtId="2" fontId="4" fillId="0" borderId="33" xfId="0" applyNumberFormat="1" applyFont="1" applyBorder="1"/>
    <xf numFmtId="0" fontId="4" fillId="0" borderId="27" xfId="0" applyNumberFormat="1" applyFont="1" applyBorder="1" applyAlignment="1" applyProtection="1">
      <alignment horizontal="right"/>
      <protection locked="0"/>
    </xf>
    <xf numFmtId="2" fontId="5" fillId="0" borderId="33" xfId="0" applyNumberFormat="1" applyFont="1" applyBorder="1" applyAlignment="1" applyProtection="1">
      <alignment horizontal="right"/>
      <protection locked="0"/>
    </xf>
    <xf numFmtId="2" fontId="4" fillId="0" borderId="27" xfId="0" applyNumberFormat="1" applyFont="1" applyBorder="1"/>
    <xf numFmtId="0" fontId="4" fillId="0" borderId="27" xfId="0" applyNumberFormat="1" applyFont="1" applyBorder="1" applyProtection="1">
      <protection locked="0"/>
    </xf>
    <xf numFmtId="2" fontId="5" fillId="0" borderId="27" xfId="0" applyNumberFormat="1" applyFont="1" applyBorder="1" applyProtection="1">
      <protection locked="0"/>
    </xf>
    <xf numFmtId="2" fontId="5" fillId="0" borderId="28" xfId="0" applyNumberFormat="1" applyFont="1" applyBorder="1" applyProtection="1">
      <protection locked="0"/>
    </xf>
    <xf numFmtId="0" fontId="4" fillId="0" borderId="28" xfId="0" applyFont="1" applyBorder="1" applyProtection="1">
      <protection locked="0"/>
    </xf>
    <xf numFmtId="2" fontId="4" fillId="0" borderId="28" xfId="0" applyNumberFormat="1" applyFont="1" applyBorder="1" applyProtection="1">
      <protection locked="0"/>
    </xf>
    <xf numFmtId="2" fontId="5" fillId="0" borderId="29" xfId="0" applyNumberFormat="1" applyFont="1" applyBorder="1" applyProtection="1">
      <protection locked="0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49" fillId="0" borderId="1" xfId="0" applyFont="1" applyBorder="1"/>
    <xf numFmtId="0" fontId="71" fillId="0" borderId="1" xfId="0" applyFont="1" applyBorder="1"/>
    <xf numFmtId="0" fontId="20" fillId="0" borderId="1" xfId="0" applyFont="1" applyBorder="1"/>
    <xf numFmtId="0" fontId="19" fillId="0" borderId="1" xfId="0" applyFont="1" applyBorder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Continuous" vertical="center"/>
    </xf>
    <xf numFmtId="0" fontId="72" fillId="0" borderId="1" xfId="0" applyFont="1" applyBorder="1" applyAlignment="1">
      <alignment horizontal="center" vertical="top" wrapText="1"/>
    </xf>
    <xf numFmtId="0" fontId="73" fillId="0" borderId="0" xfId="0" applyFont="1"/>
    <xf numFmtId="0" fontId="7" fillId="0" borderId="11" xfId="0" applyFont="1" applyBorder="1"/>
    <xf numFmtId="1" fontId="15" fillId="0" borderId="1" xfId="0" applyNumberFormat="1" applyFont="1" applyBorder="1"/>
    <xf numFmtId="0" fontId="7" fillId="0" borderId="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4" fillId="0" borderId="0" xfId="0" applyFont="1" applyProtection="1">
      <protection locked="0"/>
    </xf>
    <xf numFmtId="2" fontId="74" fillId="0" borderId="0" xfId="0" applyNumberFormat="1" applyFont="1" applyProtection="1">
      <protection locked="0"/>
    </xf>
    <xf numFmtId="0" fontId="75" fillId="0" borderId="0" xfId="0" applyFont="1" applyAlignment="1">
      <alignment vertical="center" wrapText="1"/>
    </xf>
    <xf numFmtId="0" fontId="75" fillId="0" borderId="14" xfId="0" applyFont="1" applyBorder="1" applyAlignment="1" applyProtection="1">
      <alignment vertical="center"/>
      <protection locked="0"/>
    </xf>
    <xf numFmtId="2" fontId="75" fillId="0" borderId="14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58" fillId="0" borderId="0" xfId="0" applyFont="1" applyProtection="1">
      <protection locked="0"/>
    </xf>
    <xf numFmtId="0" fontId="74" fillId="0" borderId="1" xfId="0" applyFont="1" applyBorder="1" applyAlignment="1">
      <alignment horizontal="center"/>
    </xf>
    <xf numFmtId="0" fontId="74" fillId="0" borderId="1" xfId="0" applyFont="1" applyBorder="1" applyAlignment="1">
      <alignment horizontal="left"/>
    </xf>
    <xf numFmtId="0" fontId="74" fillId="0" borderId="1" xfId="0" applyFont="1" applyBorder="1" applyProtection="1">
      <protection locked="0"/>
    </xf>
    <xf numFmtId="2" fontId="74" fillId="0" borderId="1" xfId="0" applyNumberFormat="1" applyFont="1" applyBorder="1" applyProtection="1">
      <protection locked="0"/>
    </xf>
    <xf numFmtId="1" fontId="74" fillId="0" borderId="1" xfId="0" applyNumberFormat="1" applyFont="1" applyBorder="1" applyProtection="1">
      <protection locked="0"/>
    </xf>
    <xf numFmtId="0" fontId="75" fillId="0" borderId="1" xfId="0" applyFont="1" applyBorder="1"/>
    <xf numFmtId="0" fontId="75" fillId="0" borderId="1" xfId="0" applyFont="1" applyBorder="1" applyProtection="1">
      <protection locked="0"/>
    </xf>
    <xf numFmtId="2" fontId="75" fillId="0" borderId="1" xfId="0" applyNumberFormat="1" applyFont="1" applyBorder="1" applyProtection="1">
      <protection locked="0"/>
    </xf>
    <xf numFmtId="1" fontId="75" fillId="0" borderId="1" xfId="0" applyNumberFormat="1" applyFont="1" applyBorder="1" applyProtection="1">
      <protection locked="0"/>
    </xf>
    <xf numFmtId="0" fontId="74" fillId="0" borderId="1" xfId="0" applyFont="1" applyBorder="1" applyAlignment="1" applyProtection="1">
      <alignment horizontal="center"/>
      <protection locked="0"/>
    </xf>
    <xf numFmtId="0" fontId="74" fillId="0" borderId="1" xfId="0" applyFont="1" applyBorder="1" applyAlignment="1" applyProtection="1">
      <alignment horizontal="left"/>
      <protection locked="0"/>
    </xf>
    <xf numFmtId="0" fontId="75" fillId="0" borderId="1" xfId="0" applyFont="1" applyBorder="1" applyAlignment="1" applyProtection="1">
      <alignment horizontal="center"/>
      <protection locked="0"/>
    </xf>
    <xf numFmtId="0" fontId="74" fillId="0" borderId="1" xfId="0" applyFont="1" applyBorder="1"/>
    <xf numFmtId="2" fontId="74" fillId="0" borderId="1" xfId="0" applyNumberFormat="1" applyFont="1" applyBorder="1"/>
    <xf numFmtId="1" fontId="74" fillId="0" borderId="1" xfId="0" applyNumberFormat="1" applyFont="1" applyBorder="1"/>
    <xf numFmtId="1" fontId="75" fillId="0" borderId="1" xfId="0" applyNumberFormat="1" applyFont="1" applyBorder="1"/>
    <xf numFmtId="2" fontId="75" fillId="0" borderId="1" xfId="0" applyNumberFormat="1" applyFont="1" applyBorder="1"/>
    <xf numFmtId="0" fontId="75" fillId="0" borderId="1" xfId="0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7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shrinkToFit="1"/>
      <protection locked="0"/>
    </xf>
    <xf numFmtId="0" fontId="18" fillId="0" borderId="1" xfId="0" applyFont="1" applyBorder="1" applyAlignment="1" applyProtection="1">
      <alignment shrinkToFit="1"/>
      <protection locked="0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" fontId="6" fillId="0" borderId="8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1" fontId="6" fillId="0" borderId="11" xfId="0" applyNumberFormat="1" applyFont="1" applyBorder="1"/>
    <xf numFmtId="1" fontId="6" fillId="0" borderId="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right" shrinkToFit="1"/>
    </xf>
    <xf numFmtId="0" fontId="3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horizontal="left" shrinkToFit="1"/>
    </xf>
    <xf numFmtId="2" fontId="17" fillId="0" borderId="1" xfId="0" applyNumberFormat="1" applyFont="1" applyBorder="1" applyAlignment="1">
      <alignment horizontal="right" shrinkToFit="1"/>
    </xf>
    <xf numFmtId="2" fontId="3" fillId="0" borderId="1" xfId="0" applyNumberFormat="1" applyFont="1" applyBorder="1" applyAlignment="1">
      <alignment horizontal="right" shrinkToFit="1"/>
    </xf>
    <xf numFmtId="2" fontId="3" fillId="0" borderId="1" xfId="0" applyNumberFormat="1" applyFont="1" applyBorder="1" applyAlignment="1">
      <alignment shrinkToFit="1"/>
    </xf>
    <xf numFmtId="2" fontId="3" fillId="0" borderId="1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horizontal="right"/>
    </xf>
    <xf numFmtId="0" fontId="17" fillId="0" borderId="1" xfId="0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16" fillId="0" borderId="1" xfId="0" applyFont="1" applyBorder="1" applyAlignment="1" applyProtection="1">
      <alignment horizontal="center" shrinkToFit="1"/>
      <protection locked="0"/>
    </xf>
    <xf numFmtId="0" fontId="78" fillId="0" borderId="1" xfId="0" applyFont="1" applyBorder="1" applyAlignment="1" applyProtection="1">
      <alignment horizontal="center" shrinkToFit="1"/>
      <protection locked="0"/>
    </xf>
    <xf numFmtId="0" fontId="16" fillId="0" borderId="1" xfId="0" applyFont="1" applyBorder="1" applyAlignment="1" applyProtection="1">
      <alignment shrinkToFit="1"/>
      <protection locked="0"/>
    </xf>
    <xf numFmtId="0" fontId="16" fillId="0" borderId="1" xfId="0" applyFont="1" applyBorder="1" applyAlignment="1" applyProtection="1">
      <alignment horizontal="left" shrinkToFit="1"/>
      <protection locked="0"/>
    </xf>
    <xf numFmtId="0" fontId="42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15" fillId="0" borderId="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left"/>
    </xf>
    <xf numFmtId="0" fontId="79" fillId="0" borderId="8" xfId="0" applyFont="1" applyBorder="1" applyAlignment="1">
      <alignment horizontal="right"/>
    </xf>
    <xf numFmtId="0" fontId="79" fillId="0" borderId="9" xfId="0" applyFont="1" applyBorder="1" applyAlignment="1">
      <alignment horizontal="right"/>
    </xf>
    <xf numFmtId="0" fontId="79" fillId="0" borderId="8" xfId="0" applyFont="1" applyBorder="1" applyAlignment="1">
      <alignment horizontal="center"/>
    </xf>
    <xf numFmtId="0" fontId="79" fillId="0" borderId="1" xfId="0" applyNumberFormat="1" applyFont="1" applyBorder="1" applyAlignment="1">
      <alignment horizontal="center"/>
    </xf>
    <xf numFmtId="0" fontId="79" fillId="0" borderId="1" xfId="0" applyNumberFormat="1" applyFont="1" applyBorder="1" applyAlignment="1">
      <alignment horizontal="left"/>
    </xf>
    <xf numFmtId="2" fontId="80" fillId="0" borderId="1" xfId="0" applyNumberFormat="1" applyFont="1" applyBorder="1" applyAlignment="1">
      <alignment horizontal="right" shrinkToFit="1"/>
    </xf>
    <xf numFmtId="2" fontId="42" fillId="0" borderId="1" xfId="0" applyNumberFormat="1" applyFont="1" applyBorder="1" applyAlignment="1">
      <alignment horizontal="right" shrinkToFit="1"/>
    </xf>
    <xf numFmtId="2" fontId="42" fillId="0" borderId="1" xfId="0" applyNumberFormat="1" applyFont="1" applyBorder="1" applyAlignment="1">
      <alignment shrinkToFit="1"/>
    </xf>
    <xf numFmtId="2" fontId="42" fillId="0" borderId="11" xfId="0" applyNumberFormat="1" applyFont="1" applyBorder="1" applyAlignment="1">
      <alignment shrinkToFit="1"/>
    </xf>
    <xf numFmtId="2" fontId="42" fillId="0" borderId="1" xfId="0" applyNumberFormat="1" applyFont="1" applyBorder="1" applyAlignment="1">
      <alignment horizontal="center" shrinkToFit="1"/>
    </xf>
    <xf numFmtId="0" fontId="79" fillId="0" borderId="1" xfId="0" applyNumberFormat="1" applyFont="1" applyBorder="1" applyAlignment="1" applyProtection="1">
      <alignment horizontal="center"/>
      <protection locked="0"/>
    </xf>
    <xf numFmtId="0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NumberFormat="1" applyFont="1" applyBorder="1" applyProtection="1">
      <protection locked="0"/>
    </xf>
    <xf numFmtId="2" fontId="42" fillId="0" borderId="11" xfId="0" applyNumberFormat="1" applyFont="1" applyBorder="1" applyAlignment="1">
      <alignment horizontal="right" shrinkToFit="1"/>
    </xf>
    <xf numFmtId="2" fontId="42" fillId="0" borderId="8" xfId="0" applyNumberFormat="1" applyFont="1" applyBorder="1" applyAlignment="1">
      <alignment horizontal="center" shrinkToFit="1"/>
    </xf>
    <xf numFmtId="2" fontId="42" fillId="0" borderId="8" xfId="0" applyNumberFormat="1" applyFont="1" applyBorder="1" applyAlignment="1">
      <alignment horizontal="right" shrinkToFit="1"/>
    </xf>
    <xf numFmtId="0" fontId="81" fillId="0" borderId="1" xfId="0" applyNumberFormat="1" applyFont="1" applyBorder="1" applyAlignment="1" applyProtection="1">
      <alignment horizontal="center"/>
      <protection locked="0"/>
    </xf>
    <xf numFmtId="0" fontId="79" fillId="0" borderId="1" xfId="0" applyNumberFormat="1" applyFont="1" applyBorder="1" applyProtection="1">
      <protection locked="0"/>
    </xf>
    <xf numFmtId="0" fontId="82" fillId="0" borderId="1" xfId="0" applyNumberFormat="1" applyFont="1" applyBorder="1" applyAlignment="1" applyProtection="1">
      <alignment horizontal="center"/>
      <protection locked="0"/>
    </xf>
    <xf numFmtId="0" fontId="82" fillId="0" borderId="1" xfId="0" applyNumberFormat="1" applyFont="1" applyBorder="1" applyProtection="1">
      <protection locked="0"/>
    </xf>
    <xf numFmtId="0" fontId="81" fillId="0" borderId="1" xfId="0" applyNumberFormat="1" applyFont="1" applyBorder="1" applyProtection="1">
      <protection locked="0"/>
    </xf>
    <xf numFmtId="0" fontId="81" fillId="0" borderId="1" xfId="0" applyNumberFormat="1" applyFont="1" applyBorder="1" applyAlignment="1" applyProtection="1">
      <alignment horizontal="left"/>
      <protection locked="0"/>
    </xf>
    <xf numFmtId="0" fontId="5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37" fillId="0" borderId="1" xfId="0" applyFont="1" applyFill="1" applyBorder="1"/>
    <xf numFmtId="1" fontId="37" fillId="0" borderId="1" xfId="0" applyNumberFormat="1" applyFont="1" applyFill="1" applyBorder="1"/>
    <xf numFmtId="2" fontId="37" fillId="0" borderId="1" xfId="0" applyNumberFormat="1" applyFont="1" applyFill="1" applyBorder="1"/>
    <xf numFmtId="0" fontId="37" fillId="0" borderId="0" xfId="0" applyFont="1" applyFill="1" applyBorder="1"/>
    <xf numFmtId="0" fontId="84" fillId="0" borderId="1" xfId="0" applyFont="1" applyFill="1" applyBorder="1" applyAlignment="1">
      <alignment horizontal="left" vertical="center"/>
    </xf>
    <xf numFmtId="1" fontId="84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72" fillId="0" borderId="0" xfId="0" applyFont="1"/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left" shrinkToFit="1"/>
    </xf>
    <xf numFmtId="2" fontId="25" fillId="0" borderId="1" xfId="0" applyNumberFormat="1" applyFont="1" applyBorder="1"/>
    <xf numFmtId="0" fontId="5" fillId="0" borderId="1" xfId="0" applyFont="1" applyBorder="1"/>
    <xf numFmtId="0" fontId="65" fillId="0" borderId="1" xfId="0" applyFont="1" applyBorder="1" applyAlignment="1">
      <alignment horizontal="left" shrinkToFit="1"/>
    </xf>
    <xf numFmtId="1" fontId="25" fillId="0" borderId="1" xfId="0" applyNumberFormat="1" applyFont="1" applyBorder="1"/>
    <xf numFmtId="0" fontId="64" fillId="0" borderId="1" xfId="0" applyFont="1" applyBorder="1" applyAlignment="1">
      <alignment horizontal="left" shrinkToFit="1"/>
    </xf>
    <xf numFmtId="2" fontId="22" fillId="0" borderId="1" xfId="0" applyNumberFormat="1" applyFont="1" applyBorder="1"/>
    <xf numFmtId="2" fontId="73" fillId="0" borderId="0" xfId="0" applyNumberFormat="1" applyFont="1"/>
    <xf numFmtId="0" fontId="63" fillId="0" borderId="1" xfId="0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68" fillId="0" borderId="1" xfId="0" applyFont="1" applyBorder="1" applyAlignment="1">
      <alignment horizontal="center"/>
    </xf>
    <xf numFmtId="0" fontId="68" fillId="0" borderId="1" xfId="0" applyFont="1" applyBorder="1" applyAlignment="1">
      <alignment horizontal="left"/>
    </xf>
    <xf numFmtId="0" fontId="66" fillId="0" borderId="1" xfId="0" applyFont="1" applyBorder="1"/>
    <xf numFmtId="2" fontId="66" fillId="0" borderId="1" xfId="0" applyNumberFormat="1" applyFont="1" applyBorder="1"/>
    <xf numFmtId="2" fontId="23" fillId="0" borderId="1" xfId="0" applyNumberFormat="1" applyFont="1" applyBorder="1"/>
    <xf numFmtId="1" fontId="23" fillId="0" borderId="1" xfId="0" applyNumberFormat="1" applyFont="1" applyBorder="1"/>
    <xf numFmtId="0" fontId="66" fillId="0" borderId="1" xfId="0" applyFont="1" applyBorder="1" applyAlignment="1">
      <alignment horizontal="center"/>
    </xf>
    <xf numFmtId="0" fontId="66" fillId="0" borderId="1" xfId="0" applyFont="1" applyBorder="1" applyAlignment="1">
      <alignment horizontal="left"/>
    </xf>
    <xf numFmtId="0" fontId="68" fillId="0" borderId="1" xfId="0" applyFont="1" applyBorder="1"/>
    <xf numFmtId="2" fontId="68" fillId="0" borderId="1" xfId="0" applyNumberFormat="1" applyFont="1" applyBorder="1"/>
    <xf numFmtId="0" fontId="67" fillId="0" borderId="1" xfId="0" applyFont="1" applyBorder="1" applyAlignment="1">
      <alignment horizontal="left"/>
    </xf>
    <xf numFmtId="0" fontId="69" fillId="0" borderId="1" xfId="0" applyFont="1" applyBorder="1" applyAlignment="1">
      <alignment horizontal="left"/>
    </xf>
    <xf numFmtId="0" fontId="17" fillId="0" borderId="0" xfId="0" applyFont="1"/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2" applyFont="1" applyBorder="1" applyProtection="1">
      <protection locked="0"/>
    </xf>
    <xf numFmtId="1" fontId="17" fillId="0" borderId="1" xfId="0" applyNumberFormat="1" applyFont="1" applyBorder="1" applyProtection="1">
      <protection locked="0"/>
    </xf>
    <xf numFmtId="2" fontId="17" fillId="0" borderId="1" xfId="0" applyNumberFormat="1" applyFont="1" applyBorder="1" applyProtection="1">
      <protection locked="0"/>
    </xf>
    <xf numFmtId="0" fontId="17" fillId="0" borderId="1" xfId="0" applyFont="1" applyBorder="1" applyAlignment="1">
      <alignment horizontal="center"/>
    </xf>
    <xf numFmtId="1" fontId="3" fillId="0" borderId="1" xfId="0" applyNumberFormat="1" applyFont="1" applyBorder="1"/>
    <xf numFmtId="0" fontId="17" fillId="0" borderId="1" xfId="3" applyFont="1" applyBorder="1"/>
    <xf numFmtId="0" fontId="3" fillId="0" borderId="1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1" fontId="17" fillId="0" borderId="1" xfId="0" applyNumberFormat="1" applyFont="1" applyBorder="1"/>
    <xf numFmtId="0" fontId="73" fillId="0" borderId="1" xfId="0" applyFont="1" applyBorder="1"/>
    <xf numFmtId="0" fontId="76" fillId="0" borderId="1" xfId="0" applyFont="1" applyBorder="1"/>
    <xf numFmtId="1" fontId="76" fillId="0" borderId="1" xfId="0" applyNumberFormat="1" applyFont="1" applyBorder="1"/>
    <xf numFmtId="0" fontId="72" fillId="0" borderId="1" xfId="0" applyFont="1" applyBorder="1" applyAlignment="1" applyProtection="1">
      <alignment horizontal="center" vertical="center" wrapText="1"/>
      <protection locked="0"/>
    </xf>
    <xf numFmtId="0" fontId="72" fillId="0" borderId="1" xfId="0" applyFont="1" applyBorder="1" applyAlignment="1" applyProtection="1">
      <alignment horizontal="center" vertical="center"/>
      <protection locked="0"/>
    </xf>
    <xf numFmtId="0" fontId="73" fillId="0" borderId="1" xfId="0" applyFont="1" applyBorder="1" applyAlignment="1">
      <alignment wrapText="1"/>
    </xf>
    <xf numFmtId="0" fontId="72" fillId="0" borderId="1" xfId="0" applyFont="1" applyBorder="1" applyAlignment="1">
      <alignment horizontal="center" vertical="center"/>
    </xf>
    <xf numFmtId="1" fontId="72" fillId="0" borderId="1" xfId="0" applyNumberFormat="1" applyFont="1" applyBorder="1" applyAlignment="1" applyProtection="1">
      <alignment horizontal="center" vertical="center"/>
      <protection locked="0"/>
    </xf>
    <xf numFmtId="0" fontId="72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73" fillId="0" borderId="0" xfId="0" applyNumberFormat="1" applyFont="1"/>
    <xf numFmtId="0" fontId="87" fillId="0" borderId="0" xfId="0" applyNumberFormat="1" applyFont="1" applyProtection="1">
      <protection locked="0"/>
    </xf>
    <xf numFmtId="0" fontId="17" fillId="3" borderId="0" xfId="0" applyNumberFormat="1" applyFont="1" applyFill="1" applyProtection="1">
      <protection locked="0"/>
    </xf>
    <xf numFmtId="0" fontId="80" fillId="3" borderId="1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Protection="1">
      <protection locked="0"/>
    </xf>
    <xf numFmtId="0" fontId="88" fillId="0" borderId="0" xfId="0" applyNumberFormat="1" applyFont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0" applyNumberFormat="1" applyFont="1" applyFill="1" applyAlignment="1" applyProtection="1">
      <alignment vertical="center"/>
      <protection locked="0"/>
    </xf>
    <xf numFmtId="0" fontId="87" fillId="0" borderId="0" xfId="0" applyNumberFormat="1" applyFont="1" applyAlignment="1" applyProtection="1">
      <alignment vertical="center"/>
      <protection locked="0"/>
    </xf>
    <xf numFmtId="0" fontId="89" fillId="3" borderId="1" xfId="0" applyNumberFormat="1" applyFont="1" applyFill="1" applyBorder="1" applyAlignment="1" applyProtection="1">
      <alignment horizontal="center" vertical="top" wrapText="1"/>
      <protection locked="0"/>
    </xf>
    <xf numFmtId="0" fontId="89" fillId="3" borderId="11" xfId="0" applyNumberFormat="1" applyFont="1" applyFill="1" applyBorder="1" applyAlignment="1" applyProtection="1">
      <alignment vertical="top" shrinkToFit="1"/>
      <protection locked="0"/>
    </xf>
    <xf numFmtId="0" fontId="89" fillId="3" borderId="8" xfId="0" applyNumberFormat="1" applyFont="1" applyFill="1" applyBorder="1" applyAlignment="1" applyProtection="1">
      <alignment horizontal="center" vertical="top" wrapText="1"/>
      <protection locked="0"/>
    </xf>
    <xf numFmtId="0" fontId="22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NumberFormat="1" applyFont="1" applyFill="1" applyBorder="1" applyAlignment="1" applyProtection="1">
      <alignment vertical="center" shrinkToFit="1"/>
      <protection locked="0"/>
    </xf>
    <xf numFmtId="0" fontId="22" fillId="3" borderId="8" xfId="0" applyNumberFormat="1" applyFont="1" applyFill="1" applyBorder="1" applyAlignment="1" applyProtection="1">
      <alignment horizontal="center" vertical="top" wrapText="1"/>
      <protection locked="0"/>
    </xf>
    <xf numFmtId="0" fontId="22" fillId="3" borderId="0" xfId="0" applyNumberFormat="1" applyFont="1" applyFill="1" applyProtection="1">
      <protection locked="0"/>
    </xf>
    <xf numFmtId="0" fontId="90" fillId="0" borderId="0" xfId="0" applyNumberFormat="1" applyFont="1" applyProtection="1">
      <protection locked="0"/>
    </xf>
    <xf numFmtId="0" fontId="91" fillId="3" borderId="1" xfId="0" applyNumberFormat="1" applyFont="1" applyFill="1" applyBorder="1" applyAlignment="1" applyProtection="1">
      <alignment horizontal="center"/>
      <protection locked="0"/>
    </xf>
    <xf numFmtId="0" fontId="91" fillId="3" borderId="11" xfId="0" applyNumberFormat="1" applyFont="1" applyFill="1" applyBorder="1" applyAlignment="1" applyProtection="1">
      <alignment shrinkToFit="1"/>
      <protection locked="0"/>
    </xf>
    <xf numFmtId="0" fontId="92" fillId="3" borderId="1" xfId="0" applyNumberFormat="1" applyFont="1" applyFill="1" applyBorder="1" applyAlignment="1" applyProtection="1">
      <alignment horizontal="center"/>
      <protection locked="0"/>
    </xf>
    <xf numFmtId="0" fontId="92" fillId="3" borderId="11" xfId="0" applyNumberFormat="1" applyFont="1" applyFill="1" applyBorder="1" applyAlignment="1" applyProtection="1">
      <alignment shrinkToFit="1"/>
      <protection locked="0"/>
    </xf>
    <xf numFmtId="0" fontId="14" fillId="3" borderId="0" xfId="0" applyNumberFormat="1" applyFont="1" applyFill="1" applyProtection="1">
      <protection locked="0"/>
    </xf>
    <xf numFmtId="0" fontId="93" fillId="0" borderId="0" xfId="0" applyNumberFormat="1" applyFont="1" applyProtection="1">
      <protection locked="0"/>
    </xf>
    <xf numFmtId="0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NumberFormat="1" applyFont="1" applyFill="1" applyProtection="1">
      <protection locked="0"/>
    </xf>
    <xf numFmtId="0" fontId="94" fillId="0" borderId="0" xfId="0" applyNumberFormat="1" applyFont="1" applyProtection="1">
      <protection locked="0"/>
    </xf>
    <xf numFmtId="0" fontId="92" fillId="3" borderId="1" xfId="0" applyNumberFormat="1" applyFont="1" applyFill="1" applyBorder="1" applyProtection="1">
      <protection locked="0"/>
    </xf>
    <xf numFmtId="0" fontId="25" fillId="3" borderId="1" xfId="0" applyNumberFormat="1" applyFont="1" applyFill="1" applyBorder="1" applyProtection="1">
      <protection locked="0"/>
    </xf>
    <xf numFmtId="0" fontId="92" fillId="3" borderId="11" xfId="0" applyNumberFormat="1" applyFont="1" applyFill="1" applyBorder="1" applyAlignment="1" applyProtection="1">
      <alignment wrapText="1" shrinkToFit="1"/>
      <protection locked="0"/>
    </xf>
    <xf numFmtId="0" fontId="95" fillId="0" borderId="0" xfId="0" applyNumberFormat="1" applyFont="1" applyAlignment="1" applyProtection="1">
      <alignment shrinkToFit="1"/>
      <protection locked="0"/>
    </xf>
    <xf numFmtId="0" fontId="87" fillId="8" borderId="0" xfId="0" applyNumberFormat="1" applyFont="1" applyFill="1" applyProtection="1">
      <protection locked="0"/>
    </xf>
    <xf numFmtId="0" fontId="97" fillId="0" borderId="0" xfId="0" applyFont="1" applyAlignment="1">
      <alignment horizontal="right"/>
    </xf>
    <xf numFmtId="0" fontId="98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right"/>
    </xf>
    <xf numFmtId="0" fontId="101" fillId="0" borderId="1" xfId="0" applyFont="1" applyBorder="1" applyAlignment="1">
      <alignment horizontal="left"/>
    </xf>
    <xf numFmtId="1" fontId="102" fillId="0" borderId="1" xfId="0" applyNumberFormat="1" applyFont="1" applyBorder="1"/>
    <xf numFmtId="2" fontId="102" fillId="0" borderId="1" xfId="0" applyNumberFormat="1" applyFont="1" applyBorder="1"/>
    <xf numFmtId="0" fontId="78" fillId="0" borderId="1" xfId="0" applyFont="1" applyBorder="1" applyAlignment="1">
      <alignment horizontal="right"/>
    </xf>
    <xf numFmtId="1" fontId="103" fillId="0" borderId="1" xfId="0" applyNumberFormat="1" applyFont="1" applyBorder="1" applyAlignment="1">
      <alignment horizontal="right"/>
    </xf>
    <xf numFmtId="0" fontId="104" fillId="0" borderId="1" xfId="0" applyFont="1" applyBorder="1" applyAlignment="1">
      <alignment horizontal="right"/>
    </xf>
    <xf numFmtId="0" fontId="105" fillId="0" borderId="1" xfId="0" applyFont="1" applyBorder="1" applyAlignment="1">
      <alignment horizontal="right"/>
    </xf>
    <xf numFmtId="0" fontId="96" fillId="0" borderId="1" xfId="0" applyFont="1" applyBorder="1" applyAlignment="1">
      <alignment horizontal="left"/>
    </xf>
    <xf numFmtId="1" fontId="20" fillId="0" borderId="1" xfId="0" applyNumberFormat="1" applyFont="1" applyBorder="1"/>
    <xf numFmtId="2" fontId="20" fillId="0" borderId="1" xfId="0" applyNumberFormat="1" applyFont="1" applyBorder="1"/>
    <xf numFmtId="0" fontId="106" fillId="0" borderId="1" xfId="0" applyFont="1" applyBorder="1" applyAlignment="1">
      <alignment horizontal="right"/>
    </xf>
    <xf numFmtId="0" fontId="97" fillId="0" borderId="0" xfId="0" applyFont="1" applyAlignment="1">
      <alignment horizontal="left"/>
    </xf>
    <xf numFmtId="0" fontId="82" fillId="0" borderId="1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right"/>
    </xf>
    <xf numFmtId="0" fontId="103" fillId="0" borderId="1" xfId="0" applyFont="1" applyBorder="1" applyAlignment="1">
      <alignment horizontal="left"/>
    </xf>
    <xf numFmtId="1" fontId="78" fillId="0" borderId="1" xfId="0" applyNumberFormat="1" applyFont="1" applyBorder="1" applyAlignment="1">
      <alignment horizontal="right"/>
    </xf>
    <xf numFmtId="2" fontId="78" fillId="0" borderId="1" xfId="0" applyNumberFormat="1" applyFont="1" applyBorder="1" applyAlignment="1">
      <alignment horizontal="right"/>
    </xf>
    <xf numFmtId="0" fontId="82" fillId="0" borderId="1" xfId="0" applyFont="1" applyBorder="1" applyAlignment="1">
      <alignment horizontal="left"/>
    </xf>
    <xf numFmtId="1" fontId="82" fillId="0" borderId="1" xfId="0" applyNumberFormat="1" applyFont="1" applyBorder="1" applyAlignment="1">
      <alignment horizontal="right"/>
    </xf>
    <xf numFmtId="2" fontId="82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8" fillId="0" borderId="0" xfId="0" applyFont="1"/>
    <xf numFmtId="0" fontId="21" fillId="0" borderId="1" xfId="0" applyFont="1" applyBorder="1"/>
    <xf numFmtId="0" fontId="2" fillId="9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0" fontId="2" fillId="9" borderId="1" xfId="0" applyFont="1" applyFill="1" applyBorder="1" applyAlignment="1">
      <alignment wrapText="1"/>
    </xf>
    <xf numFmtId="0" fontId="110" fillId="0" borderId="0" xfId="0" applyFont="1"/>
    <xf numFmtId="0" fontId="110" fillId="0" borderId="23" xfId="0" applyFont="1" applyBorder="1" applyAlignment="1">
      <alignment horizontal="right" wrapText="1"/>
    </xf>
    <xf numFmtId="0" fontId="110" fillId="0" borderId="23" xfId="0" applyFont="1" applyBorder="1" applyAlignment="1">
      <alignment horizontal="left" wrapText="1"/>
    </xf>
    <xf numFmtId="0" fontId="110" fillId="0" borderId="35" xfId="0" applyFont="1" applyBorder="1"/>
    <xf numFmtId="0" fontId="110" fillId="0" borderId="36" xfId="0" applyFont="1" applyBorder="1" applyAlignment="1">
      <alignment horizontal="right" wrapText="1"/>
    </xf>
    <xf numFmtId="0" fontId="110" fillId="0" borderId="36" xfId="0" applyFont="1" applyBorder="1" applyAlignment="1">
      <alignment horizontal="left" wrapText="1"/>
    </xf>
    <xf numFmtId="0" fontId="100" fillId="0" borderId="23" xfId="0" applyFont="1" applyBorder="1" applyAlignment="1">
      <alignment horizontal="center" vertical="center" wrapText="1"/>
    </xf>
    <xf numFmtId="0" fontId="100" fillId="0" borderId="37" xfId="0" applyFont="1" applyBorder="1" applyAlignment="1">
      <alignment horizontal="center" vertical="center" wrapText="1"/>
    </xf>
    <xf numFmtId="0" fontId="111" fillId="0" borderId="0" xfId="0" applyFont="1"/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left" wrapText="1"/>
    </xf>
    <xf numFmtId="0" fontId="111" fillId="0" borderId="1" xfId="0" applyFont="1" applyBorder="1"/>
    <xf numFmtId="0" fontId="111" fillId="0" borderId="1" xfId="0" applyFont="1" applyBorder="1" applyAlignment="1">
      <alignment horizontal="left" wrapText="1"/>
    </xf>
    <xf numFmtId="0" fontId="111" fillId="0" borderId="1" xfId="0" applyFont="1" applyBorder="1" applyAlignment="1">
      <alignment horizontal="right" wrapText="1"/>
    </xf>
    <xf numFmtId="0" fontId="108" fillId="0" borderId="23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108" fillId="0" borderId="35" xfId="0" applyFont="1" applyBorder="1"/>
    <xf numFmtId="0" fontId="52" fillId="0" borderId="23" xfId="0" applyFont="1" applyBorder="1" applyAlignment="1">
      <alignment horizontal="left" wrapText="1"/>
    </xf>
    <xf numFmtId="0" fontId="52" fillId="0" borderId="2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 wrapText="1"/>
    </xf>
    <xf numFmtId="0" fontId="22" fillId="0" borderId="0" xfId="0" applyNumberFormat="1" applyFont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 wrapText="1"/>
      <protection locked="0"/>
    </xf>
    <xf numFmtId="0" fontId="5" fillId="3" borderId="13" xfId="0" applyNumberFormat="1" applyFont="1" applyFill="1" applyBorder="1" applyAlignment="1" applyProtection="1">
      <alignment horizontal="center" wrapText="1"/>
      <protection locked="0"/>
    </xf>
    <xf numFmtId="0" fontId="5" fillId="3" borderId="4" xfId="0" applyNumberFormat="1" applyFont="1" applyFill="1" applyBorder="1" applyAlignment="1" applyProtection="1">
      <alignment horizontal="center" wrapText="1"/>
      <protection locked="0"/>
    </xf>
    <xf numFmtId="0" fontId="5" fillId="3" borderId="9" xfId="0" applyNumberFormat="1" applyFont="1" applyFill="1" applyBorder="1" applyAlignment="1" applyProtection="1">
      <alignment horizontal="center" wrapText="1"/>
      <protection locked="0"/>
    </xf>
    <xf numFmtId="0" fontId="5" fillId="3" borderId="14" xfId="0" applyNumberFormat="1" applyFont="1" applyFill="1" applyBorder="1" applyAlignment="1" applyProtection="1">
      <alignment horizontal="center" wrapText="1"/>
      <protection locked="0"/>
    </xf>
    <xf numFmtId="0" fontId="5" fillId="3" borderId="10" xfId="0" applyNumberFormat="1" applyFont="1" applyFill="1" applyBorder="1" applyAlignment="1" applyProtection="1">
      <alignment horizontal="center"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5" fillId="0" borderId="3" xfId="0" applyNumberFormat="1" applyFont="1" applyBorder="1" applyAlignment="1" applyProtection="1">
      <alignment horizontal="center" wrapText="1"/>
      <protection locked="0"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4" xfId="0" applyNumberFormat="1" applyFont="1" applyBorder="1" applyAlignment="1" applyProtection="1">
      <alignment horizontal="center" wrapText="1"/>
      <protection locked="0"/>
    </xf>
    <xf numFmtId="0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14" xfId="0" applyNumberFormat="1" applyFont="1" applyBorder="1" applyAlignment="1" applyProtection="1">
      <alignment horizontal="center" wrapText="1"/>
      <protection locked="0"/>
    </xf>
    <xf numFmtId="0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36" fillId="0" borderId="1" xfId="0" applyNumberFormat="1" applyFont="1" applyBorder="1" applyAlignment="1" applyProtection="1">
      <alignment wrapText="1"/>
      <protection locked="0"/>
    </xf>
    <xf numFmtId="0" fontId="30" fillId="0" borderId="11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0" fillId="0" borderId="1" xfId="0" applyNumberFormat="1" applyBorder="1" applyAlignment="1" applyProtection="1">
      <alignment wrapText="1"/>
      <protection locked="0"/>
    </xf>
    <xf numFmtId="0" fontId="31" fillId="0" borderId="11" xfId="0" applyNumberFormat="1" applyFont="1" applyBorder="1" applyAlignment="1" applyProtection="1">
      <alignment vertical="center" wrapText="1"/>
      <protection locked="0"/>
    </xf>
    <xf numFmtId="0" fontId="31" fillId="0" borderId="12" xfId="0" applyNumberFormat="1" applyFont="1" applyBorder="1" applyAlignment="1" applyProtection="1">
      <alignment vertical="center" wrapText="1"/>
      <protection locked="0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" xfId="0" applyNumberFormat="1" applyFont="1" applyBorder="1" applyAlignment="1" applyProtection="1">
      <alignment wrapText="1"/>
      <protection locked="0"/>
    </xf>
    <xf numFmtId="0" fontId="37" fillId="0" borderId="0" xfId="0" applyNumberFormat="1" applyFont="1" applyAlignment="1">
      <alignment horizontal="center"/>
    </xf>
    <xf numFmtId="0" fontId="37" fillId="0" borderId="9" xfId="0" applyNumberFormat="1" applyFont="1" applyBorder="1" applyAlignment="1">
      <alignment horizontal="center"/>
    </xf>
    <xf numFmtId="0" fontId="37" fillId="0" borderId="14" xfId="0" applyNumberFormat="1" applyFont="1" applyBorder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38" fillId="0" borderId="16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38" fillId="0" borderId="19" xfId="0" applyNumberFormat="1" applyFont="1" applyBorder="1" applyAlignment="1">
      <alignment horizontal="center"/>
    </xf>
    <xf numFmtId="0" fontId="38" fillId="0" borderId="20" xfId="0" applyNumberFormat="1" applyFont="1" applyBorder="1" applyAlignment="1">
      <alignment horizontal="center"/>
    </xf>
    <xf numFmtId="0" fontId="38" fillId="0" borderId="21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 wrapText="1"/>
    </xf>
    <xf numFmtId="0" fontId="38" fillId="0" borderId="13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horizontal="center"/>
    </xf>
    <xf numFmtId="0" fontId="38" fillId="0" borderId="14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38" fillId="0" borderId="3" xfId="0" applyNumberFormat="1" applyFont="1" applyBorder="1" applyAlignment="1">
      <alignment horizontal="center"/>
    </xf>
    <xf numFmtId="0" fontId="38" fillId="0" borderId="9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/>
    </xf>
    <xf numFmtId="0" fontId="38" fillId="0" borderId="3" xfId="0" applyNumberFormat="1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4" xfId="0" applyNumberFormat="1" applyFont="1" applyBorder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8" xfId="0" applyNumberFormat="1" applyFont="1" applyBorder="1" applyAlignment="1">
      <alignment horizontal="center" vertical="center"/>
    </xf>
    <xf numFmtId="0" fontId="38" fillId="0" borderId="8" xfId="0" applyNumberFormat="1" applyFont="1" applyBorder="1" applyAlignment="1">
      <alignment horizontal="center" wrapText="1"/>
    </xf>
    <xf numFmtId="0" fontId="38" fillId="0" borderId="1" xfId="0" applyNumberFormat="1" applyFont="1" applyBorder="1" applyAlignment="1">
      <alignment horizontal="center" wrapText="1"/>
    </xf>
    <xf numFmtId="0" fontId="15" fillId="0" borderId="13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41" fillId="0" borderId="3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9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4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41" fillId="0" borderId="1" xfId="0" applyNumberFormat="1" applyFont="1" applyBorder="1" applyAlignment="1">
      <alignment horizontal="center" vertical="center"/>
    </xf>
    <xf numFmtId="0" fontId="42" fillId="0" borderId="1" xfId="0" applyNumberFormat="1" applyFont="1" applyBorder="1" applyAlignment="1">
      <alignment horizontal="center" vertical="center"/>
    </xf>
    <xf numFmtId="0" fontId="41" fillId="0" borderId="3" xfId="0" applyNumberFormat="1" applyFont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wrapText="1"/>
    </xf>
    <xf numFmtId="0" fontId="41" fillId="0" borderId="12" xfId="0" applyNumberFormat="1" applyFont="1" applyBorder="1" applyAlignment="1">
      <alignment horizontal="center" wrapText="1"/>
    </xf>
    <xf numFmtId="0" fontId="41" fillId="0" borderId="1" xfId="0" applyNumberFormat="1" applyFont="1" applyBorder="1" applyAlignment="1">
      <alignment horizontal="center" wrapText="1"/>
    </xf>
    <xf numFmtId="0" fontId="42" fillId="0" borderId="0" xfId="0" applyNumberFormat="1" applyFont="1" applyAlignment="1">
      <alignment horizontal="center"/>
    </xf>
    <xf numFmtId="0" fontId="42" fillId="0" borderId="13" xfId="0" applyNumberFormat="1" applyFont="1" applyBorder="1" applyAlignment="1">
      <alignment horizontal="center"/>
    </xf>
    <xf numFmtId="0" fontId="42" fillId="0" borderId="9" xfId="0" applyNumberFormat="1" applyFont="1" applyBorder="1" applyAlignment="1">
      <alignment horizontal="center"/>
    </xf>
    <xf numFmtId="0" fontId="42" fillId="0" borderId="14" xfId="0" applyNumberFormat="1" applyFont="1" applyBorder="1" applyAlignment="1">
      <alignment horizontal="center"/>
    </xf>
    <xf numFmtId="0" fontId="100" fillId="0" borderId="22" xfId="0" applyFont="1" applyBorder="1" applyAlignment="1">
      <alignment horizontal="center"/>
    </xf>
    <xf numFmtId="0" fontId="110" fillId="0" borderId="24" xfId="0" applyFont="1" applyBorder="1" applyAlignment="1">
      <alignment horizontal="left" wrapText="1"/>
    </xf>
    <xf numFmtId="0" fontId="110" fillId="0" borderId="25" xfId="0" applyFont="1" applyBorder="1" applyAlignment="1">
      <alignment horizontal="left" wrapText="1"/>
    </xf>
    <xf numFmtId="0" fontId="110" fillId="0" borderId="26" xfId="0" applyFont="1" applyBorder="1" applyAlignment="1">
      <alignment horizontal="left" wrapText="1"/>
    </xf>
    <xf numFmtId="0" fontId="100" fillId="0" borderId="37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0" fillId="0" borderId="43" xfId="0" applyFont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100" fillId="0" borderId="40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center" vertical="center" wrapText="1"/>
    </xf>
    <xf numFmtId="0" fontId="110" fillId="0" borderId="1" xfId="0" applyFont="1" applyBorder="1" applyAlignment="1">
      <alignment horizontal="left" wrapText="1"/>
    </xf>
    <xf numFmtId="0" fontId="63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9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wrapText="1"/>
    </xf>
    <xf numFmtId="0" fontId="17" fillId="0" borderId="0" xfId="0" applyNumberFormat="1" applyFont="1" applyAlignment="1" applyProtection="1">
      <alignment horizontal="center"/>
      <protection locked="0"/>
    </xf>
    <xf numFmtId="0" fontId="24" fillId="0" borderId="14" xfId="0" applyNumberFormat="1" applyFont="1" applyBorder="1" applyAlignment="1" applyProtection="1">
      <alignment horizontal="center"/>
      <protection locked="0"/>
    </xf>
    <xf numFmtId="0" fontId="24" fillId="0" borderId="2" xfId="0" applyNumberFormat="1" applyFont="1" applyBorder="1" applyAlignment="1" applyProtection="1">
      <alignment horizontal="center" vertical="center"/>
      <protection locked="0"/>
    </xf>
    <xf numFmtId="0" fontId="24" fillId="0" borderId="8" xfId="0" applyNumberFormat="1" applyFont="1" applyBorder="1" applyAlignment="1" applyProtection="1">
      <alignment horizontal="center" vertical="center"/>
      <protection locked="0"/>
    </xf>
    <xf numFmtId="0" fontId="24" fillId="0" borderId="1" xfId="0" applyNumberFormat="1" applyFont="1" applyBorder="1" applyAlignment="1" applyProtection="1">
      <alignment horizontal="center" vertical="center"/>
      <protection locked="0"/>
    </xf>
    <xf numFmtId="2" fontId="24" fillId="0" borderId="1" xfId="0" applyNumberFormat="1" applyFont="1" applyBorder="1" applyAlignment="1" applyProtection="1">
      <alignment horizontal="center" vertical="center"/>
      <protection locked="0"/>
    </xf>
    <xf numFmtId="2" fontId="24" fillId="0" borderId="3" xfId="0" applyNumberFormat="1" applyFont="1" applyBorder="1" applyAlignment="1" applyProtection="1">
      <alignment horizontal="center" vertical="center" wrapText="1"/>
      <protection locked="0"/>
    </xf>
    <xf numFmtId="2" fontId="24" fillId="0" borderId="4" xfId="0" applyNumberFormat="1" applyFont="1" applyBorder="1" applyAlignment="1" applyProtection="1">
      <alignment horizontal="center" vertical="center" wrapText="1"/>
      <protection locked="0"/>
    </xf>
    <xf numFmtId="2" fontId="24" fillId="0" borderId="9" xfId="0" applyNumberFormat="1" applyFont="1" applyBorder="1" applyAlignment="1" applyProtection="1">
      <alignment horizontal="center" vertical="center" wrapText="1"/>
      <protection locked="0"/>
    </xf>
    <xf numFmtId="2" fontId="24" fillId="0" borderId="10" xfId="0" applyNumberFormat="1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0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2" fontId="24" fillId="0" borderId="27" xfId="0" applyNumberFormat="1" applyFont="1" applyBorder="1" applyAlignment="1" applyProtection="1">
      <alignment horizontal="center" wrapText="1"/>
      <protection locked="0"/>
    </xf>
    <xf numFmtId="2" fontId="24" fillId="0" borderId="33" xfId="0" applyNumberFormat="1" applyFont="1" applyBorder="1" applyAlignment="1" applyProtection="1">
      <alignment horizontal="center" wrapText="1"/>
      <protection locked="0"/>
    </xf>
    <xf numFmtId="2" fontId="24" fillId="0" borderId="34" xfId="0" applyNumberFormat="1" applyFont="1" applyBorder="1" applyAlignment="1" applyProtection="1">
      <alignment horizontal="center" wrapText="1"/>
      <protection locked="0"/>
    </xf>
    <xf numFmtId="2" fontId="24" fillId="0" borderId="12" xfId="0" applyNumberFormat="1" applyFont="1" applyBorder="1" applyAlignment="1" applyProtection="1">
      <alignment horizontal="center" wrapText="1"/>
      <protection locked="0"/>
    </xf>
    <xf numFmtId="2" fontId="24" fillId="0" borderId="30" xfId="0" applyNumberFormat="1" applyFont="1" applyBorder="1" applyAlignment="1" applyProtection="1">
      <alignment horizontal="center" vertical="center"/>
      <protection locked="0"/>
    </xf>
    <xf numFmtId="2" fontId="24" fillId="0" borderId="31" xfId="0" applyNumberFormat="1" applyFont="1" applyBorder="1" applyAlignment="1" applyProtection="1">
      <alignment horizontal="center" vertical="center"/>
      <protection locked="0"/>
    </xf>
    <xf numFmtId="2" fontId="24" fillId="0" borderId="32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5" fillId="0" borderId="0" xfId="0" applyFont="1" applyAlignment="1" applyProtection="1">
      <alignment horizontal="center"/>
      <protection locked="0"/>
    </xf>
    <xf numFmtId="0" fontId="75" fillId="0" borderId="14" xfId="0" applyFont="1" applyBorder="1" applyAlignment="1">
      <alignment horizontal="right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0" fontId="75" fillId="0" borderId="1" xfId="0" applyFont="1" applyBorder="1" applyAlignment="1" applyProtection="1">
      <alignment horizontal="center" vertical="center" wrapText="1"/>
      <protection locked="0"/>
    </xf>
    <xf numFmtId="0" fontId="75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2" fontId="75" fillId="0" borderId="1" xfId="0" applyNumberFormat="1" applyFont="1" applyBorder="1" applyAlignment="1">
      <alignment horizontal="center" vertical="center" wrapText="1"/>
    </xf>
    <xf numFmtId="0" fontId="75" fillId="0" borderId="1" xfId="0" applyFont="1" applyBorder="1" applyAlignment="1">
      <alignment horizontal="left"/>
    </xf>
    <xf numFmtId="0" fontId="100" fillId="0" borderId="42" xfId="0" applyFont="1" applyBorder="1" applyAlignment="1">
      <alignment wrapText="1"/>
    </xf>
    <xf numFmtId="0" fontId="100" fillId="0" borderId="41" xfId="0" applyFont="1" applyBorder="1" applyAlignment="1">
      <alignment wrapText="1"/>
    </xf>
    <xf numFmtId="0" fontId="52" fillId="0" borderId="37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>
      <alignment horizontal="center" wrapText="1"/>
    </xf>
    <xf numFmtId="0" fontId="0" fillId="0" borderId="15" xfId="0" applyNumberFormat="1" applyBorder="1" applyAlignment="1" applyProtection="1">
      <alignment horizontal="center" wrapText="1"/>
      <protection locked="0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6" fillId="0" borderId="1" xfId="0" applyNumberFormat="1" applyFont="1" applyBorder="1" applyAlignment="1">
      <alignment horizontal="left" vertical="center"/>
    </xf>
    <xf numFmtId="0" fontId="76" fillId="0" borderId="11" xfId="0" applyNumberFormat="1" applyFont="1" applyBorder="1" applyAlignment="1">
      <alignment horizontal="center" vertical="center"/>
    </xf>
    <xf numFmtId="0" fontId="76" fillId="0" borderId="15" xfId="0" applyNumberFormat="1" applyFont="1" applyBorder="1" applyAlignment="1">
      <alignment horizontal="center" vertical="center"/>
    </xf>
    <xf numFmtId="0" fontId="76" fillId="0" borderId="12" xfId="0" applyNumberFormat="1" applyFont="1" applyBorder="1" applyAlignment="1">
      <alignment horizontal="center" vertical="center"/>
    </xf>
    <xf numFmtId="0" fontId="76" fillId="0" borderId="11" xfId="0" applyNumberFormat="1" applyFont="1" applyBorder="1" applyAlignment="1">
      <alignment horizontal="center" vertical="center" wrapText="1"/>
    </xf>
    <xf numFmtId="0" fontId="76" fillId="0" borderId="1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shrinkToFit="1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shrinkToFit="1"/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15" fillId="0" borderId="11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/>
    </xf>
    <xf numFmtId="0" fontId="42" fillId="0" borderId="0" xfId="0" applyNumberFormat="1" applyFont="1" applyAlignment="1">
      <alignment horizontal="center" wrapText="1"/>
    </xf>
    <xf numFmtId="0" fontId="41" fillId="0" borderId="14" xfId="0" applyNumberFormat="1" applyFont="1" applyBorder="1" applyAlignment="1">
      <alignment horizontal="center" wrapText="1"/>
    </xf>
    <xf numFmtId="0" fontId="15" fillId="0" borderId="5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>
      <alignment horizontal="center" wrapText="1"/>
    </xf>
    <xf numFmtId="0" fontId="15" fillId="0" borderId="15" xfId="0" applyNumberFormat="1" applyFont="1" applyBorder="1" applyAlignment="1" applyProtection="1">
      <alignment horizontal="center" wrapText="1"/>
      <protection locked="0"/>
    </xf>
    <xf numFmtId="0" fontId="15" fillId="0" borderId="12" xfId="0" applyNumberFormat="1" applyFont="1" applyBorder="1" applyAlignment="1" applyProtection="1">
      <alignment horizontal="center" wrapText="1"/>
      <protection locked="0"/>
    </xf>
    <xf numFmtId="0" fontId="22" fillId="0" borderId="3" xfId="0" applyNumberFormat="1" applyFont="1" applyBorder="1" applyAlignment="1" applyProtection="1">
      <alignment horizontal="center" vertical="center" wrapText="1"/>
      <protection locked="0"/>
    </xf>
    <xf numFmtId="0" fontId="22" fillId="0" borderId="6" xfId="0" applyNumberFormat="1" applyFont="1" applyBorder="1" applyAlignment="1" applyProtection="1">
      <alignment horizontal="center" vertical="center" wrapText="1"/>
      <protection locked="0"/>
    </xf>
    <xf numFmtId="0" fontId="22" fillId="0" borderId="9" xfId="0" applyNumberFormat="1" applyFont="1" applyBorder="1" applyAlignment="1" applyProtection="1">
      <alignment horizontal="center" vertical="center" wrapText="1"/>
      <protection locked="0"/>
    </xf>
    <xf numFmtId="0" fontId="83" fillId="0" borderId="11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76" fillId="0" borderId="1" xfId="0" applyFont="1" applyBorder="1" applyAlignment="1">
      <alignment horizontal="center"/>
    </xf>
    <xf numFmtId="0" fontId="86" fillId="0" borderId="1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80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00" fillId="0" borderId="1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0" fontId="9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9" fillId="0" borderId="1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019-20\MARCH%20QUARTER%202020\Data%20downloaded%20from%20the%20Portal%20-%20FINAL\bank-2-ACP-BAL%20OS-LBS-MIS%201-3%20REPORTS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019-20\MARCH%20QUARTER%202020\Data%20downloaded%20from%20the%20Portal%20-%20FINAL\MINORITI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019-20\MARCH%20QUARTER%202020\Data%20downloaded%20from%20the%20Portal%20-%20FINAL\BankWiseSH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019-20\MARCH%20QUARTER%202020\Data%20downloaded%20from%20the%20Portal%20-%20FINAL\Deposits,%20Advances%20&amp;%20CD%20Rat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019-20\MARCH%20QUARTER%202020\Data%20downloaded%20from%20the%20Portal%20-%20FINAL\PMEGP%20N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-SEC-ADV-BANKS"/>
      <sheetName val="PRI-SEC-ADVANCES-DT-WISE"/>
      <sheetName val="NON-PSA-BKWISE"/>
      <sheetName val="non-psa-dtwise"/>
      <sheetName val="ACP-PRIORITY-banks"/>
      <sheetName val="Acp-distwise"/>
      <sheetName val="ACP-NON-PRIORITY"/>
      <sheetName val="ACP_Non-pri-dtwise"/>
      <sheetName val="LBS-I Pub"/>
      <sheetName val="LBS-I Pvt"/>
      <sheetName val="LBS-I RRB"/>
      <sheetName val="lbs-I-coop"/>
      <sheetName val="LBS-i-ksFC"/>
      <sheetName val="lbs-I-SmallFin"/>
      <sheetName val="lbs-I-Other"/>
      <sheetName val="lbs-I-PaymentBank"/>
      <sheetName val="LBS-I Tot"/>
      <sheetName val="LBS-II Pub"/>
      <sheetName val="LBS_II Pvt"/>
      <sheetName val="LBS-II RRB"/>
      <sheetName val="LBS-II-COOP"/>
      <sheetName val="LBS-II-KSFC"/>
      <sheetName val="LBS-II-SmallFin"/>
      <sheetName val="LBS-II-Other"/>
      <sheetName val="LBS-II-PaymentBank"/>
      <sheetName val="LBS-II Tot"/>
      <sheetName val="LBS-iii-PSB"/>
      <sheetName val="lbs-III-PVT sec"/>
      <sheetName val="lbs-iii-rrbS"/>
      <sheetName val="LBS-III-COOP"/>
      <sheetName val="LBS-III-KSFC"/>
      <sheetName val="LBS-III-SmallFin"/>
      <sheetName val="LBS-III-Other"/>
      <sheetName val="LBS-III-PaymentBank"/>
      <sheetName val="LBS-iii-tOT"/>
    </sheetNames>
    <sheetDataSet>
      <sheetData sheetId="0" refreshError="1"/>
      <sheetData sheetId="1">
        <row r="4">
          <cell r="X4" t="str">
            <v xml:space="preserve"> Balance O/S as at 31.3.2020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No. in actuals , Amount in Rs Crore )</v>
          </cell>
        </row>
      </sheetData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 33"/>
      <sheetName val="Anx 34 (a) &amp; 34 (b)"/>
    </sheetNames>
    <sheetDataSet>
      <sheetData sheetId="0" refreshError="1"/>
      <sheetData sheetId="1">
        <row r="4">
          <cell r="C4" t="str">
            <v xml:space="preserve"> Disb 1st April to  MARCH 2020</v>
          </cell>
        </row>
        <row r="6">
          <cell r="B6" t="str">
            <v>Canara Bank</v>
          </cell>
          <cell r="AC6">
            <v>111862</v>
          </cell>
          <cell r="AD6">
            <v>3691.07</v>
          </cell>
          <cell r="AE6">
            <v>1027622</v>
          </cell>
          <cell r="AF6">
            <v>26627.39</v>
          </cell>
        </row>
        <row r="7">
          <cell r="B7" t="str">
            <v>Corporation Bank</v>
          </cell>
          <cell r="AC7">
            <v>10872</v>
          </cell>
          <cell r="AD7">
            <v>517.31999999999994</v>
          </cell>
          <cell r="AE7">
            <v>166540</v>
          </cell>
          <cell r="AF7">
            <v>8300.44</v>
          </cell>
        </row>
        <row r="8">
          <cell r="B8" t="str">
            <v>Syndicate Bank</v>
          </cell>
          <cell r="AC8">
            <v>26005</v>
          </cell>
          <cell r="AD8">
            <v>692.04</v>
          </cell>
          <cell r="AE8">
            <v>293982</v>
          </cell>
          <cell r="AF8">
            <v>3128.58</v>
          </cell>
        </row>
        <row r="9">
          <cell r="B9" t="str">
            <v>State Bank of India</v>
          </cell>
          <cell r="AC9">
            <v>26964</v>
          </cell>
          <cell r="AD9">
            <v>1313.4760999999999</v>
          </cell>
          <cell r="AE9">
            <v>75219</v>
          </cell>
          <cell r="AF9">
            <v>4070.6099999999992</v>
          </cell>
        </row>
        <row r="13">
          <cell r="B13" t="str">
            <v>Allahabad Bank</v>
          </cell>
          <cell r="AC13">
            <v>21</v>
          </cell>
          <cell r="AD13">
            <v>0.26</v>
          </cell>
          <cell r="AE13">
            <v>935</v>
          </cell>
          <cell r="AF13">
            <v>15.75</v>
          </cell>
        </row>
        <row r="14">
          <cell r="B14" t="str">
            <v>Andhrabank</v>
          </cell>
          <cell r="AC14">
            <v>2800</v>
          </cell>
          <cell r="AD14">
            <v>83.097800000000007</v>
          </cell>
          <cell r="AE14">
            <v>3587</v>
          </cell>
          <cell r="AF14">
            <v>217.87549999999999</v>
          </cell>
        </row>
        <row r="15">
          <cell r="B15" t="str">
            <v>Bank of Baroda</v>
          </cell>
          <cell r="AC15">
            <v>12341</v>
          </cell>
          <cell r="AD15">
            <v>182.46</v>
          </cell>
          <cell r="AE15">
            <v>65489</v>
          </cell>
          <cell r="AF15">
            <v>1668.5500000000002</v>
          </cell>
        </row>
        <row r="16">
          <cell r="B16" t="str">
            <v>Bank of India</v>
          </cell>
          <cell r="AC16">
            <v>3040</v>
          </cell>
          <cell r="AD16">
            <v>106.77</v>
          </cell>
          <cell r="AE16">
            <v>7975</v>
          </cell>
          <cell r="AF16">
            <v>392.71899999999999</v>
          </cell>
        </row>
        <row r="17">
          <cell r="B17" t="str">
            <v>Bank of Maharastra</v>
          </cell>
          <cell r="AC17">
            <v>0</v>
          </cell>
          <cell r="AD17">
            <v>0</v>
          </cell>
          <cell r="AE17">
            <v>3183</v>
          </cell>
          <cell r="AF17">
            <v>1395.9439000000002</v>
          </cell>
        </row>
        <row r="18">
          <cell r="B18" t="str">
            <v>Central Bank of India</v>
          </cell>
          <cell r="AC18">
            <v>158</v>
          </cell>
          <cell r="AD18">
            <v>2.19</v>
          </cell>
          <cell r="AE18">
            <v>6351</v>
          </cell>
          <cell r="AF18">
            <v>254.69499999999999</v>
          </cell>
        </row>
        <row r="19">
          <cell r="B19" t="str">
            <v xml:space="preserve">Indian Bank 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B20" t="str">
            <v>Indian Overseas Bank</v>
          </cell>
          <cell r="AC20">
            <v>69</v>
          </cell>
          <cell r="AD20">
            <v>0.59</v>
          </cell>
          <cell r="AE20">
            <v>30973</v>
          </cell>
          <cell r="AF20">
            <v>399.52570000000003</v>
          </cell>
        </row>
        <row r="21">
          <cell r="B21" t="str">
            <v>Oriental Bank of Commerce</v>
          </cell>
          <cell r="AC21">
            <v>262</v>
          </cell>
          <cell r="AD21">
            <v>24.318099999999998</v>
          </cell>
          <cell r="AE21">
            <v>1761</v>
          </cell>
          <cell r="AF21">
            <v>116.04</v>
          </cell>
        </row>
        <row r="22">
          <cell r="B22" t="str">
            <v>Punjab National Bank</v>
          </cell>
          <cell r="AC22">
            <v>1002</v>
          </cell>
          <cell r="AD22">
            <v>56.913399999999996</v>
          </cell>
          <cell r="AE22">
            <v>2928</v>
          </cell>
          <cell r="AF22">
            <v>164.8621</v>
          </cell>
        </row>
        <row r="23">
          <cell r="B23" t="str">
            <v>Punjab and Synd Bank</v>
          </cell>
          <cell r="AC23">
            <v>141</v>
          </cell>
          <cell r="AD23">
            <v>11.407299999999999</v>
          </cell>
          <cell r="AE23">
            <v>141</v>
          </cell>
          <cell r="AF23">
            <v>8.1507000000000005</v>
          </cell>
        </row>
        <row r="24">
          <cell r="B24" t="str">
            <v>UCO Bank</v>
          </cell>
          <cell r="AC24">
            <v>293</v>
          </cell>
          <cell r="AD24">
            <v>3.94</v>
          </cell>
          <cell r="AE24">
            <v>785</v>
          </cell>
          <cell r="AF24">
            <v>27.729999999999997</v>
          </cell>
        </row>
        <row r="25">
          <cell r="B25" t="str">
            <v>Union Bank Of India</v>
          </cell>
          <cell r="AC25">
            <v>4170</v>
          </cell>
          <cell r="AD25">
            <v>83.930899999999994</v>
          </cell>
          <cell r="AE25">
            <v>15811</v>
          </cell>
          <cell r="AF25">
            <v>552.40629999999999</v>
          </cell>
        </row>
        <row r="26">
          <cell r="B26" t="str">
            <v>United Bank of India</v>
          </cell>
          <cell r="AC26">
            <v>40</v>
          </cell>
          <cell r="AD26">
            <v>3.41</v>
          </cell>
          <cell r="AE26">
            <v>342</v>
          </cell>
          <cell r="AF26">
            <v>21.880000000000003</v>
          </cell>
        </row>
        <row r="30">
          <cell r="B30" t="str">
            <v>IDBI Bank</v>
          </cell>
          <cell r="AC30">
            <v>3487</v>
          </cell>
          <cell r="AD30">
            <v>199.84639999999999</v>
          </cell>
          <cell r="AE30">
            <v>5364</v>
          </cell>
          <cell r="AF30">
            <v>524.67609999999991</v>
          </cell>
        </row>
        <row r="31">
          <cell r="B31" t="str">
            <v>Karnataka Bank Ltd</v>
          </cell>
          <cell r="AC31">
            <v>16451</v>
          </cell>
          <cell r="AD31">
            <v>226.86449999999999</v>
          </cell>
          <cell r="AE31">
            <v>19080</v>
          </cell>
          <cell r="AF31">
            <v>496.57000000000005</v>
          </cell>
        </row>
        <row r="32">
          <cell r="B32" t="str">
            <v>Kotak Mahendra Bank</v>
          </cell>
          <cell r="AC32">
            <v>8401</v>
          </cell>
          <cell r="AD32">
            <v>72.585399999999993</v>
          </cell>
          <cell r="AE32">
            <v>12260</v>
          </cell>
          <cell r="AF32">
            <v>455.87079999999997</v>
          </cell>
        </row>
        <row r="33">
          <cell r="B33" t="str">
            <v>Cathelic Syrian Bank Ltd.</v>
          </cell>
          <cell r="AC33">
            <v>0</v>
          </cell>
          <cell r="AD33">
            <v>0</v>
          </cell>
          <cell r="AE33">
            <v>5881</v>
          </cell>
          <cell r="AF33">
            <v>84.154060000000001</v>
          </cell>
        </row>
        <row r="34">
          <cell r="B34" t="str">
            <v>City Union Bank Ltd</v>
          </cell>
          <cell r="AC34">
            <v>702</v>
          </cell>
          <cell r="AD34">
            <v>21.104199999999999</v>
          </cell>
          <cell r="AE34">
            <v>298</v>
          </cell>
          <cell r="AF34">
            <v>14.494</v>
          </cell>
        </row>
        <row r="35">
          <cell r="B35" t="str">
            <v>Dhanalaxmi Bank Ltd.</v>
          </cell>
          <cell r="AC35">
            <v>15</v>
          </cell>
          <cell r="AD35">
            <v>0.2</v>
          </cell>
          <cell r="AE35">
            <v>1389</v>
          </cell>
          <cell r="AF35">
            <v>22</v>
          </cell>
        </row>
        <row r="36">
          <cell r="B36" t="str">
            <v>Federal Bank Ltd.</v>
          </cell>
          <cell r="AC36">
            <v>29872</v>
          </cell>
          <cell r="AD36">
            <v>569.48529999999994</v>
          </cell>
          <cell r="AE36">
            <v>22214</v>
          </cell>
          <cell r="AF36">
            <v>789.56420000000003</v>
          </cell>
        </row>
        <row r="37">
          <cell r="B37" t="str">
            <v>J and K Bank Ltd</v>
          </cell>
          <cell r="AC37">
            <v>0</v>
          </cell>
          <cell r="AD37">
            <v>0</v>
          </cell>
          <cell r="AE37">
            <v>1027</v>
          </cell>
          <cell r="AF37">
            <v>297.15000000000003</v>
          </cell>
        </row>
        <row r="38">
          <cell r="B38" t="str">
            <v>Karur Vysya Bank Ltd.</v>
          </cell>
          <cell r="AC38">
            <v>849</v>
          </cell>
          <cell r="AD38">
            <v>15.350999999999999</v>
          </cell>
          <cell r="AE38">
            <v>5693</v>
          </cell>
          <cell r="AF38">
            <v>293.6472</v>
          </cell>
        </row>
        <row r="39">
          <cell r="B39" t="str">
            <v>Lakshmi Vilas Bank Ltd</v>
          </cell>
          <cell r="AC39">
            <v>80</v>
          </cell>
          <cell r="AD39">
            <v>2.6168999999999998</v>
          </cell>
          <cell r="AE39">
            <v>169</v>
          </cell>
          <cell r="AF39">
            <v>2.883</v>
          </cell>
        </row>
        <row r="40">
          <cell r="B40" t="str">
            <v xml:space="preserve">Ratnakar Bank Ltd </v>
          </cell>
          <cell r="AC40">
            <v>5518</v>
          </cell>
          <cell r="AD40">
            <v>25.509899999999998</v>
          </cell>
          <cell r="AE40">
            <v>10085</v>
          </cell>
          <cell r="AF40">
            <v>33.3386</v>
          </cell>
        </row>
        <row r="41">
          <cell r="B41" t="str">
            <v>South Indian Bank Ltd</v>
          </cell>
          <cell r="AC41">
            <v>7863</v>
          </cell>
          <cell r="AD41">
            <v>115.67999999999999</v>
          </cell>
          <cell r="AE41">
            <v>8642</v>
          </cell>
          <cell r="AF41">
            <v>203.66</v>
          </cell>
        </row>
        <row r="42">
          <cell r="B42" t="str">
            <v>Tamil Nadu Merchantile Bank Ltd.</v>
          </cell>
          <cell r="AC42">
            <v>2418</v>
          </cell>
          <cell r="AD42">
            <v>58.194400000000002</v>
          </cell>
          <cell r="AE42">
            <v>1880</v>
          </cell>
          <cell r="AF42">
            <v>64.037399999999991</v>
          </cell>
        </row>
        <row r="43">
          <cell r="B43" t="str">
            <v>IndusInd Bank</v>
          </cell>
          <cell r="AC43">
            <v>447</v>
          </cell>
          <cell r="AD43">
            <v>0.2</v>
          </cell>
          <cell r="AE43">
            <v>8065</v>
          </cell>
          <cell r="AF43">
            <v>185.52</v>
          </cell>
        </row>
        <row r="44">
          <cell r="B44" t="str">
            <v>HDFC Bank Ltd</v>
          </cell>
          <cell r="AC44">
            <v>27243</v>
          </cell>
          <cell r="AD44">
            <v>184.31890000000001</v>
          </cell>
          <cell r="AE44">
            <v>53613</v>
          </cell>
          <cell r="AF44">
            <v>421.14450000000005</v>
          </cell>
        </row>
        <row r="45">
          <cell r="B45" t="str">
            <v xml:space="preserve">Axis Bank Ltd </v>
          </cell>
          <cell r="AC45">
            <v>1960</v>
          </cell>
          <cell r="AD45">
            <v>56.783900000000003</v>
          </cell>
          <cell r="AE45">
            <v>14726</v>
          </cell>
          <cell r="AF45">
            <v>268.21940000000001</v>
          </cell>
        </row>
        <row r="46">
          <cell r="B46" t="str">
            <v>ICICI Bank Ltd</v>
          </cell>
          <cell r="AC46">
            <v>18008</v>
          </cell>
          <cell r="AD46">
            <v>668.39</v>
          </cell>
          <cell r="AE46">
            <v>32243</v>
          </cell>
          <cell r="AF46">
            <v>2118.83</v>
          </cell>
        </row>
        <row r="47">
          <cell r="B47" t="str">
            <v>YES BANK Ltd.</v>
          </cell>
          <cell r="AC47">
            <v>194</v>
          </cell>
          <cell r="AD47">
            <v>59.17</v>
          </cell>
          <cell r="AE47">
            <v>539</v>
          </cell>
          <cell r="AF47">
            <v>162.88999999999999</v>
          </cell>
        </row>
        <row r="48">
          <cell r="B48" t="str">
            <v>Bandhan Bank</v>
          </cell>
          <cell r="AC48">
            <v>40275</v>
          </cell>
          <cell r="AD48">
            <v>149.61590000000001</v>
          </cell>
          <cell r="AE48">
            <v>44542</v>
          </cell>
          <cell r="AF48">
            <v>101.06290000000001</v>
          </cell>
        </row>
        <row r="49">
          <cell r="B49" t="str">
            <v>DCB Bank Ltd</v>
          </cell>
          <cell r="AC49">
            <v>1842</v>
          </cell>
          <cell r="AD49">
            <v>14.201600000000001</v>
          </cell>
          <cell r="AE49">
            <v>3778</v>
          </cell>
          <cell r="AF49">
            <v>75.690300000000008</v>
          </cell>
        </row>
        <row r="50">
          <cell r="B50" t="str">
            <v xml:space="preserve">IDFC Bank </v>
          </cell>
          <cell r="AC50">
            <v>19107</v>
          </cell>
          <cell r="AD50">
            <v>102.66</v>
          </cell>
          <cell r="AE50">
            <v>28306</v>
          </cell>
          <cell r="AF50">
            <v>100.03</v>
          </cell>
        </row>
        <row r="53">
          <cell r="B53" t="str">
            <v>Karnataka Grameena Bank</v>
          </cell>
          <cell r="AC53">
            <v>26247</v>
          </cell>
          <cell r="AD53">
            <v>224.02</v>
          </cell>
          <cell r="AE53">
            <v>52703</v>
          </cell>
          <cell r="AF53">
            <v>618.20999999999992</v>
          </cell>
        </row>
        <row r="54">
          <cell r="B54" t="str">
            <v>Karnataka Vikas Grameena Bank</v>
          </cell>
          <cell r="AC54">
            <v>3393</v>
          </cell>
          <cell r="AD54">
            <v>44.314</v>
          </cell>
          <cell r="AE54">
            <v>136684</v>
          </cell>
          <cell r="AF54">
            <v>1238.3329999999999</v>
          </cell>
        </row>
        <row r="62">
          <cell r="B62" t="str">
            <v>KSCARD Bk.Ltd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B63" t="str">
            <v xml:space="preserve">K.S.Coop Apex Bank ltd </v>
          </cell>
          <cell r="AC63">
            <v>189301</v>
          </cell>
          <cell r="AD63">
            <v>1209.9075499999999</v>
          </cell>
          <cell r="AE63">
            <v>189984</v>
          </cell>
          <cell r="AF63">
            <v>1421.6990000000001</v>
          </cell>
        </row>
        <row r="64">
          <cell r="B64" t="str">
            <v>Indl.Co.Op.Bank ltd.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6">
          <cell r="AC66">
            <v>87</v>
          </cell>
          <cell r="AD66">
            <v>51.260399999999997</v>
          </cell>
          <cell r="AE66">
            <v>275</v>
          </cell>
          <cell r="AF66">
            <v>137.96450000000002</v>
          </cell>
        </row>
        <row r="69">
          <cell r="B69" t="str">
            <v>Equitas Small Finance Bank</v>
          </cell>
          <cell r="AC69">
            <v>10556</v>
          </cell>
          <cell r="AD69">
            <v>30.419999999999998</v>
          </cell>
          <cell r="AE69">
            <v>27243</v>
          </cell>
          <cell r="AF69">
            <v>40.040000000000006</v>
          </cell>
        </row>
        <row r="70">
          <cell r="B70" t="str">
            <v>Ujjivan Small Finnance</v>
          </cell>
          <cell r="AC70">
            <v>57125</v>
          </cell>
          <cell r="AD70">
            <v>194.48398900000001</v>
          </cell>
          <cell r="AE70">
            <v>86204</v>
          </cell>
          <cell r="AF70">
            <v>191.90775800000003</v>
          </cell>
        </row>
        <row r="73">
          <cell r="B73" t="str">
            <v>India Post Payments Bank Limited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G"/>
      <sheetName val="Total"/>
      <sheetName val="ACH-BAL"/>
      <sheetName val="OUT STANDING"/>
    </sheetNames>
    <sheetDataSet>
      <sheetData sheetId="0">
        <row r="12">
          <cell r="DC12">
            <v>20905</v>
          </cell>
          <cell r="DD12">
            <v>19578</v>
          </cell>
        </row>
        <row r="13">
          <cell r="DC13">
            <v>60525</v>
          </cell>
          <cell r="DD13">
            <v>57316</v>
          </cell>
        </row>
        <row r="14">
          <cell r="DC14">
            <v>833387</v>
          </cell>
          <cell r="DD14">
            <v>724445</v>
          </cell>
        </row>
        <row r="15">
          <cell r="DC15">
            <v>629232.96629999985</v>
          </cell>
          <cell r="DD15">
            <v>499330.26249999995</v>
          </cell>
        </row>
        <row r="18">
          <cell r="DC18">
            <v>89700</v>
          </cell>
          <cell r="DD18">
            <v>77709</v>
          </cell>
        </row>
        <row r="19">
          <cell r="DC19">
            <v>164687.97</v>
          </cell>
          <cell r="DD19">
            <v>139815.35000000003</v>
          </cell>
        </row>
        <row r="20">
          <cell r="DC20">
            <v>371764</v>
          </cell>
          <cell r="DD20">
            <v>343691</v>
          </cell>
        </row>
        <row r="21">
          <cell r="DC21">
            <v>554638.27</v>
          </cell>
          <cell r="DD21">
            <v>504273.77000000008</v>
          </cell>
        </row>
        <row r="22">
          <cell r="DC22">
            <v>97529</v>
          </cell>
          <cell r="DD22">
            <v>88677</v>
          </cell>
        </row>
        <row r="23">
          <cell r="DC23">
            <v>167776.57</v>
          </cell>
          <cell r="DD23">
            <v>155690.57</v>
          </cell>
        </row>
        <row r="24">
          <cell r="DC24">
            <v>122130</v>
          </cell>
          <cell r="DD24">
            <v>106178</v>
          </cell>
        </row>
        <row r="25">
          <cell r="DC25">
            <v>174123.5</v>
          </cell>
          <cell r="DD25">
            <v>153775.04999999999</v>
          </cell>
        </row>
        <row r="29">
          <cell r="DC29">
            <v>3052</v>
          </cell>
          <cell r="DD29">
            <v>2502</v>
          </cell>
        </row>
        <row r="30">
          <cell r="DC30">
            <v>7203</v>
          </cell>
          <cell r="DD30">
            <v>6285</v>
          </cell>
        </row>
        <row r="31">
          <cell r="DC31">
            <v>12497</v>
          </cell>
          <cell r="DD31">
            <v>10643</v>
          </cell>
        </row>
        <row r="32">
          <cell r="DC32">
            <v>35740</v>
          </cell>
          <cell r="DD32">
            <v>33124</v>
          </cell>
        </row>
        <row r="33">
          <cell r="DC33">
            <v>4357</v>
          </cell>
          <cell r="DD33">
            <v>3740</v>
          </cell>
        </row>
        <row r="34">
          <cell r="DC34">
            <v>14448</v>
          </cell>
          <cell r="DD34">
            <v>12692</v>
          </cell>
        </row>
        <row r="36">
          <cell r="DC36">
            <v>2974081</v>
          </cell>
          <cell r="DD36">
            <v>2752439</v>
          </cell>
        </row>
        <row r="37">
          <cell r="DC37">
            <v>3903481.5300000003</v>
          </cell>
          <cell r="DD37">
            <v>3553645.6500000004</v>
          </cell>
        </row>
        <row r="38">
          <cell r="DC38">
            <v>621887</v>
          </cell>
          <cell r="DD38">
            <v>526190</v>
          </cell>
        </row>
        <row r="39">
          <cell r="DC39">
            <v>1251823.95</v>
          </cell>
          <cell r="DD39">
            <v>1045347.89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sit"/>
      <sheetName val="Advance"/>
      <sheetName val="CDRatio"/>
    </sheetNames>
    <sheetDataSet>
      <sheetData sheetId="0">
        <row r="5">
          <cell r="M5" t="str">
            <v>Variation                                               ( MARCH 2020 over  MARCH 2019)</v>
          </cell>
        </row>
        <row r="6">
          <cell r="C6" t="str">
            <v xml:space="preserve"> AS AT  MARCH 2019</v>
          </cell>
          <cell r="H6" t="str">
            <v xml:space="preserve"> AS AT  MARCH 2020</v>
          </cell>
        </row>
        <row r="9">
          <cell r="C9">
            <v>10172.5</v>
          </cell>
          <cell r="D9">
            <v>11322.72</v>
          </cell>
          <cell r="E9">
            <v>20774.650000000001</v>
          </cell>
          <cell r="F9">
            <v>65767.899999999994</v>
          </cell>
          <cell r="G9">
            <v>108037.76999999999</v>
          </cell>
          <cell r="H9">
            <v>11636.0139</v>
          </cell>
          <cell r="I9">
            <v>12629.51</v>
          </cell>
          <cell r="J9">
            <v>22934.086899999998</v>
          </cell>
          <cell r="K9">
            <v>78649.397899999996</v>
          </cell>
          <cell r="L9">
            <v>125849.00869999999</v>
          </cell>
        </row>
        <row r="10">
          <cell r="C10">
            <v>3986.6353067549999</v>
          </cell>
          <cell r="D10">
            <v>6670.939746858</v>
          </cell>
          <cell r="E10">
            <v>11896.012840879999</v>
          </cell>
          <cell r="F10">
            <v>20193.641033002001</v>
          </cell>
          <cell r="G10">
            <v>42747.228927495002</v>
          </cell>
          <cell r="H10">
            <v>4493.7118204500002</v>
          </cell>
          <cell r="I10">
            <v>7017.1383564589996</v>
          </cell>
          <cell r="J10">
            <v>13145.265695456999</v>
          </cell>
          <cell r="K10">
            <v>23238.247145849</v>
          </cell>
          <cell r="L10">
            <v>47894.363018214994</v>
          </cell>
        </row>
        <row r="11">
          <cell r="C11">
            <v>8381.25</v>
          </cell>
          <cell r="D11">
            <v>9561.5400000000009</v>
          </cell>
          <cell r="E11">
            <v>13589.16</v>
          </cell>
          <cell r="F11">
            <v>19092.7</v>
          </cell>
          <cell r="G11">
            <v>50624.65</v>
          </cell>
          <cell r="H11">
            <v>9295.56</v>
          </cell>
          <cell r="I11">
            <v>10507.63</v>
          </cell>
          <cell r="J11">
            <v>15570.66</v>
          </cell>
          <cell r="K11">
            <v>21503.58</v>
          </cell>
          <cell r="L11">
            <v>56877.43</v>
          </cell>
        </row>
        <row r="12">
          <cell r="C12">
            <v>12375.4679</v>
          </cell>
          <cell r="D12">
            <v>31015.270199999999</v>
          </cell>
          <cell r="E12">
            <v>45311.487800000003</v>
          </cell>
          <cell r="F12">
            <v>97459</v>
          </cell>
          <cell r="G12">
            <v>186161.22590000002</v>
          </cell>
          <cell r="H12">
            <v>13871.4146</v>
          </cell>
          <cell r="I12">
            <v>34346.830300000001</v>
          </cell>
          <cell r="J12">
            <v>49585.687700000002</v>
          </cell>
          <cell r="K12">
            <v>112722.247</v>
          </cell>
          <cell r="L12">
            <v>210526.1796</v>
          </cell>
        </row>
        <row r="13">
          <cell r="C13">
            <v>34915.853206754997</v>
          </cell>
          <cell r="D13">
            <v>58570.469946858</v>
          </cell>
          <cell r="E13">
            <v>91571.310640880009</v>
          </cell>
          <cell r="F13">
            <v>202513.24103300198</v>
          </cell>
          <cell r="G13">
            <v>387570.87482749496</v>
          </cell>
          <cell r="H13">
            <v>39296.70032045</v>
          </cell>
          <cell r="I13">
            <v>64501.108656459</v>
          </cell>
          <cell r="J13">
            <v>101235.70029545701</v>
          </cell>
          <cell r="K13">
            <v>236113.47204584902</v>
          </cell>
          <cell r="L13">
            <v>441146.98131821502</v>
          </cell>
        </row>
        <row r="15">
          <cell r="C15">
            <v>30.63</v>
          </cell>
          <cell r="D15">
            <v>70.5</v>
          </cell>
          <cell r="E15">
            <v>541.53</v>
          </cell>
          <cell r="F15">
            <v>1239.99</v>
          </cell>
          <cell r="G15">
            <v>1882.65</v>
          </cell>
          <cell r="H15">
            <v>31.7685</v>
          </cell>
          <cell r="I15">
            <v>98.114000000000004</v>
          </cell>
          <cell r="J15">
            <v>581.43510000000003</v>
          </cell>
          <cell r="K15">
            <v>1358.63</v>
          </cell>
          <cell r="L15">
            <v>2069.9476000000004</v>
          </cell>
        </row>
        <row r="16">
          <cell r="C16">
            <v>110.81</v>
          </cell>
          <cell r="D16">
            <v>144.19</v>
          </cell>
          <cell r="E16">
            <v>1126.05</v>
          </cell>
          <cell r="F16">
            <v>11418.34</v>
          </cell>
          <cell r="G16">
            <v>12799.39</v>
          </cell>
          <cell r="H16">
            <v>131.59020000000001</v>
          </cell>
          <cell r="I16">
            <v>196.35740000000001</v>
          </cell>
          <cell r="J16">
            <v>1129.5510999999999</v>
          </cell>
          <cell r="K16">
            <v>5714.1333999999997</v>
          </cell>
          <cell r="L16">
            <v>7171.6320999999998</v>
          </cell>
        </row>
        <row r="17">
          <cell r="C17">
            <v>6820.2123000000001</v>
          </cell>
          <cell r="D17">
            <v>6113.6626999999999</v>
          </cell>
          <cell r="E17">
            <v>10950.29</v>
          </cell>
          <cell r="F17">
            <v>28445.552899999999</v>
          </cell>
          <cell r="G17">
            <v>52329.717900000003</v>
          </cell>
          <cell r="H17">
            <v>7468.37</v>
          </cell>
          <cell r="I17">
            <v>6820.79</v>
          </cell>
          <cell r="J17">
            <v>11084.13</v>
          </cell>
          <cell r="K17">
            <v>26060.62</v>
          </cell>
          <cell r="L17">
            <v>51433.91</v>
          </cell>
        </row>
        <row r="18">
          <cell r="C18">
            <v>470.66</v>
          </cell>
          <cell r="D18">
            <v>661.32</v>
          </cell>
          <cell r="E18">
            <v>2309.4899999999998</v>
          </cell>
          <cell r="F18">
            <v>6112.72</v>
          </cell>
          <cell r="G18">
            <v>9554.19</v>
          </cell>
          <cell r="H18">
            <v>821.66</v>
          </cell>
          <cell r="I18">
            <v>764.94</v>
          </cell>
          <cell r="J18">
            <v>2428.39</v>
          </cell>
          <cell r="K18">
            <v>6496.4</v>
          </cell>
          <cell r="L18">
            <v>10511.39</v>
          </cell>
        </row>
        <row r="19">
          <cell r="C19">
            <v>204.07570000000001</v>
          </cell>
          <cell r="D19">
            <v>303.99979999999999</v>
          </cell>
          <cell r="E19">
            <v>1008.8511</v>
          </cell>
          <cell r="F19">
            <v>1482.5089</v>
          </cell>
          <cell r="G19">
            <v>2999.4355</v>
          </cell>
          <cell r="H19">
            <v>224.291261386</v>
          </cell>
          <cell r="I19">
            <v>329.38988196100001</v>
          </cell>
          <cell r="J19">
            <v>1075.832065799</v>
          </cell>
          <cell r="K19">
            <v>1432.568151143</v>
          </cell>
          <cell r="L19">
            <v>3062.0813602890003</v>
          </cell>
        </row>
        <row r="20">
          <cell r="C20">
            <v>123.63</v>
          </cell>
          <cell r="D20">
            <v>451.03</v>
          </cell>
          <cell r="E20">
            <v>932.51</v>
          </cell>
          <cell r="F20">
            <v>3510.6779999999999</v>
          </cell>
          <cell r="G20">
            <v>5017.848</v>
          </cell>
          <cell r="H20">
            <v>167.1523</v>
          </cell>
          <cell r="I20">
            <v>454.2</v>
          </cell>
          <cell r="J20">
            <v>968.67</v>
          </cell>
          <cell r="K20">
            <v>3616.636</v>
          </cell>
          <cell r="L20">
            <v>5206.6583000000001</v>
          </cell>
        </row>
        <row r="21">
          <cell r="C21">
            <v>164.03559999999999</v>
          </cell>
          <cell r="D21">
            <v>501.81610000000001</v>
          </cell>
          <cell r="E21">
            <v>2474.7161000000001</v>
          </cell>
          <cell r="F21">
            <v>10143.217199999999</v>
          </cell>
          <cell r="G21">
            <v>13283.785</v>
          </cell>
          <cell r="H21">
            <v>210.9271</v>
          </cell>
          <cell r="I21">
            <v>742.5222</v>
          </cell>
          <cell r="J21">
            <v>2079.7395999999999</v>
          </cell>
          <cell r="K21">
            <v>9222.5355</v>
          </cell>
          <cell r="L21">
            <v>12255.724399999999</v>
          </cell>
        </row>
        <row r="22">
          <cell r="C22">
            <v>825.3578</v>
          </cell>
          <cell r="D22">
            <v>673.07010000000002</v>
          </cell>
          <cell r="E22">
            <v>2035.5088000000001</v>
          </cell>
          <cell r="F22">
            <v>5683.0456000000004</v>
          </cell>
          <cell r="G22">
            <v>9216.9822999999997</v>
          </cell>
          <cell r="H22">
            <v>908.25009999999997</v>
          </cell>
          <cell r="I22">
            <v>765.23149999999998</v>
          </cell>
          <cell r="J22">
            <v>2110.5599000000002</v>
          </cell>
          <cell r="K22">
            <v>4588.5101000000004</v>
          </cell>
          <cell r="L22">
            <v>8372.5516000000007</v>
          </cell>
        </row>
        <row r="23">
          <cell r="C23">
            <v>15.581200000000001</v>
          </cell>
          <cell r="D23">
            <v>125.58920000000001</v>
          </cell>
          <cell r="E23">
            <v>594.38630000000001</v>
          </cell>
          <cell r="F23">
            <v>3385.3377999999998</v>
          </cell>
          <cell r="G23">
            <v>4120.8944999999994</v>
          </cell>
          <cell r="H23">
            <v>18.121300000000002</v>
          </cell>
          <cell r="I23">
            <v>147.54839999999999</v>
          </cell>
          <cell r="J23">
            <v>621.74800000000005</v>
          </cell>
          <cell r="K23">
            <v>3763.2285999999999</v>
          </cell>
          <cell r="L23">
            <v>4550.6463000000003</v>
          </cell>
        </row>
        <row r="24">
          <cell r="C24">
            <v>126.06</v>
          </cell>
          <cell r="D24">
            <v>182.18</v>
          </cell>
          <cell r="E24">
            <v>1221.75</v>
          </cell>
          <cell r="F24">
            <v>3830.31</v>
          </cell>
          <cell r="G24">
            <v>5360.3</v>
          </cell>
          <cell r="H24">
            <v>151.08000000000001</v>
          </cell>
          <cell r="I24">
            <v>173.34</v>
          </cell>
          <cell r="J24">
            <v>1263.32</v>
          </cell>
          <cell r="K24">
            <v>5980.8</v>
          </cell>
          <cell r="L24">
            <v>7568.54</v>
          </cell>
        </row>
        <row r="25">
          <cell r="C25">
            <v>0</v>
          </cell>
          <cell r="D25">
            <v>3</v>
          </cell>
          <cell r="E25">
            <v>75.430000000000007</v>
          </cell>
          <cell r="F25">
            <v>1936.22</v>
          </cell>
          <cell r="G25">
            <v>2014.65</v>
          </cell>
          <cell r="H25">
            <v>0</v>
          </cell>
          <cell r="I25">
            <v>34.090000000000003</v>
          </cell>
          <cell r="J25">
            <v>78.31</v>
          </cell>
          <cell r="K25">
            <v>962.66</v>
          </cell>
          <cell r="L25">
            <v>1075.06</v>
          </cell>
        </row>
        <row r="26">
          <cell r="C26">
            <v>109.7099</v>
          </cell>
          <cell r="D26">
            <v>101.3536</v>
          </cell>
          <cell r="E26">
            <v>307.71109999999999</v>
          </cell>
          <cell r="F26">
            <v>1956.1854000000001</v>
          </cell>
          <cell r="G26">
            <v>2474.96</v>
          </cell>
          <cell r="H26">
            <v>122.4276</v>
          </cell>
          <cell r="I26">
            <v>131.34049999999999</v>
          </cell>
          <cell r="J26">
            <v>415.13740000000001</v>
          </cell>
          <cell r="K26">
            <v>1999.4530999999999</v>
          </cell>
          <cell r="L26">
            <v>2668.3586</v>
          </cell>
        </row>
        <row r="27">
          <cell r="C27">
            <v>420.80292229000003</v>
          </cell>
          <cell r="D27">
            <v>1776.28833476</v>
          </cell>
          <cell r="E27">
            <v>3127.7474390799998</v>
          </cell>
          <cell r="F27">
            <v>11058.1739</v>
          </cell>
          <cell r="G27">
            <v>16383.01259613</v>
          </cell>
          <cell r="H27">
            <v>447.858</v>
          </cell>
          <cell r="I27">
            <v>1829.807</v>
          </cell>
          <cell r="J27">
            <v>3501.4254000000001</v>
          </cell>
          <cell r="K27">
            <v>13147.1512</v>
          </cell>
          <cell r="L27">
            <v>18926.241600000001</v>
          </cell>
        </row>
        <row r="28">
          <cell r="C28">
            <v>0</v>
          </cell>
          <cell r="D28">
            <v>3.7854999999999999</v>
          </cell>
          <cell r="E28">
            <v>123.5883</v>
          </cell>
          <cell r="F28">
            <v>267.66000000000003</v>
          </cell>
          <cell r="G28">
            <v>395.03380000000004</v>
          </cell>
          <cell r="H28">
            <v>0</v>
          </cell>
          <cell r="I28">
            <v>4.6900000000000004</v>
          </cell>
          <cell r="J28">
            <v>131.94999999999999</v>
          </cell>
          <cell r="K28">
            <v>301.93</v>
          </cell>
          <cell r="L28">
            <v>438.57</v>
          </cell>
        </row>
        <row r="29">
          <cell r="C29">
            <v>9421.5654222900012</v>
          </cell>
          <cell r="D29">
            <v>11111.785334760001</v>
          </cell>
          <cell r="E29">
            <v>26829.55913908</v>
          </cell>
          <cell r="F29">
            <v>90469.939699999988</v>
          </cell>
          <cell r="G29">
            <v>137832.84959613002</v>
          </cell>
          <cell r="H29">
            <v>10703.496361386002</v>
          </cell>
          <cell r="I29">
            <v>12492.360881961002</v>
          </cell>
          <cell r="J29">
            <v>27470.198565799001</v>
          </cell>
          <cell r="K29">
            <v>84645.256051142991</v>
          </cell>
          <cell r="L29">
            <v>135311.31186028899</v>
          </cell>
        </row>
        <row r="31">
          <cell r="C31">
            <v>124.205097459</v>
          </cell>
          <cell r="D31">
            <v>939.97411100522004</v>
          </cell>
          <cell r="E31">
            <v>4460.2613059968999</v>
          </cell>
          <cell r="F31">
            <v>5549.8667543287402</v>
          </cell>
          <cell r="G31">
            <v>11074.30726878986</v>
          </cell>
          <cell r="H31">
            <v>132.75819666800001</v>
          </cell>
          <cell r="I31">
            <v>1013.2262745238201</v>
          </cell>
          <cell r="J31">
            <v>4049.4143123912399</v>
          </cell>
          <cell r="K31">
            <v>6214.7622508301301</v>
          </cell>
          <cell r="L31">
            <v>11410.161034413191</v>
          </cell>
        </row>
        <row r="32">
          <cell r="C32">
            <v>4560.37</v>
          </cell>
          <cell r="D32">
            <v>8426.7199999999993</v>
          </cell>
          <cell r="E32">
            <v>13183.32</v>
          </cell>
          <cell r="F32">
            <v>17740.259999999998</v>
          </cell>
          <cell r="G32">
            <v>43910.67</v>
          </cell>
          <cell r="H32">
            <v>5143.3238487179997</v>
          </cell>
          <cell r="I32">
            <v>9304.0391822019992</v>
          </cell>
          <cell r="J32">
            <v>14310.746912418999</v>
          </cell>
          <cell r="K32">
            <v>19136.673088083</v>
          </cell>
          <cell r="L32">
            <v>47894.783031421997</v>
          </cell>
        </row>
        <row r="33">
          <cell r="C33">
            <v>1035.690223504</v>
          </cell>
          <cell r="D33">
            <v>687.94567915599998</v>
          </cell>
          <cell r="E33">
            <v>2025.019272884</v>
          </cell>
          <cell r="F33">
            <v>20055.056078813999</v>
          </cell>
          <cell r="G33">
            <v>23803.711254358001</v>
          </cell>
          <cell r="H33">
            <v>1138.43505491</v>
          </cell>
          <cell r="I33">
            <v>843.63453342499997</v>
          </cell>
          <cell r="J33">
            <v>2350.046454668</v>
          </cell>
          <cell r="K33">
            <v>20089.041836937999</v>
          </cell>
          <cell r="L33">
            <v>24421.157879940998</v>
          </cell>
        </row>
        <row r="34">
          <cell r="C34">
            <v>13.466100000000001</v>
          </cell>
          <cell r="D34">
            <v>0</v>
          </cell>
          <cell r="E34">
            <v>595.36509999999998</v>
          </cell>
          <cell r="F34">
            <v>0</v>
          </cell>
          <cell r="G34">
            <v>608.83119999999997</v>
          </cell>
          <cell r="H34">
            <v>18.770199999999999</v>
          </cell>
          <cell r="I34">
            <v>0</v>
          </cell>
          <cell r="J34">
            <v>629.91390000000001</v>
          </cell>
          <cell r="K34">
            <v>0</v>
          </cell>
          <cell r="L34">
            <v>648.68410000000006</v>
          </cell>
        </row>
        <row r="35">
          <cell r="C35">
            <v>0</v>
          </cell>
          <cell r="D35">
            <v>97.778913931000005</v>
          </cell>
          <cell r="E35">
            <v>195.480092891</v>
          </cell>
          <cell r="F35">
            <v>2212.814798032</v>
          </cell>
          <cell r="G35">
            <v>2506.0738048540002</v>
          </cell>
          <cell r="H35">
            <v>0</v>
          </cell>
          <cell r="I35">
            <v>90.312414459999999</v>
          </cell>
          <cell r="J35">
            <v>199.46413845000001</v>
          </cell>
          <cell r="K35">
            <v>2384.9860873600001</v>
          </cell>
          <cell r="L35">
            <v>2674.7626402700002</v>
          </cell>
        </row>
        <row r="36">
          <cell r="C36">
            <v>0</v>
          </cell>
          <cell r="D36">
            <v>12.26</v>
          </cell>
          <cell r="E36">
            <v>46.8</v>
          </cell>
          <cell r="F36">
            <v>351.09</v>
          </cell>
          <cell r="G36">
            <v>410.15</v>
          </cell>
          <cell r="H36">
            <v>0</v>
          </cell>
          <cell r="I36">
            <v>12.74</v>
          </cell>
          <cell r="J36">
            <v>49.17</v>
          </cell>
          <cell r="K36">
            <v>302</v>
          </cell>
          <cell r="L36">
            <v>363.91</v>
          </cell>
        </row>
        <row r="37">
          <cell r="C37">
            <v>500.60500000000002</v>
          </cell>
          <cell r="D37">
            <v>743.40639999999996</v>
          </cell>
          <cell r="E37">
            <v>836.42</v>
          </cell>
          <cell r="F37">
            <v>3777.4306000000001</v>
          </cell>
          <cell r="G37">
            <v>5857.8620000000001</v>
          </cell>
          <cell r="H37">
            <v>599.12279999999998</v>
          </cell>
          <cell r="I37">
            <v>842.14909999999998</v>
          </cell>
          <cell r="J37">
            <v>976.63890000000004</v>
          </cell>
          <cell r="K37">
            <v>4108.4058999999997</v>
          </cell>
          <cell r="L37">
            <v>6526.3166999999994</v>
          </cell>
        </row>
        <row r="38">
          <cell r="C38">
            <v>0</v>
          </cell>
          <cell r="D38">
            <v>0</v>
          </cell>
          <cell r="E38">
            <v>31.29</v>
          </cell>
          <cell r="F38">
            <v>884.57</v>
          </cell>
          <cell r="G38">
            <v>915.86</v>
          </cell>
          <cell r="H38">
            <v>0</v>
          </cell>
          <cell r="I38">
            <v>0</v>
          </cell>
          <cell r="J38">
            <v>23.68</v>
          </cell>
          <cell r="K38">
            <v>623.33000000000004</v>
          </cell>
          <cell r="L38">
            <v>647.01</v>
          </cell>
        </row>
        <row r="39">
          <cell r="C39">
            <v>30.7</v>
          </cell>
          <cell r="D39">
            <v>265.31</v>
          </cell>
          <cell r="E39">
            <v>772.36</v>
          </cell>
          <cell r="F39">
            <v>3209.39</v>
          </cell>
          <cell r="G39">
            <v>4277.76</v>
          </cell>
          <cell r="H39">
            <v>0</v>
          </cell>
          <cell r="I39">
            <v>779.1</v>
          </cell>
          <cell r="J39">
            <v>148.88</v>
          </cell>
          <cell r="K39">
            <v>3217.75</v>
          </cell>
          <cell r="L39">
            <v>4145.7299999999996</v>
          </cell>
        </row>
        <row r="40">
          <cell r="C40">
            <v>9.3503000000000007</v>
          </cell>
          <cell r="D40">
            <v>122.1915</v>
          </cell>
          <cell r="E40">
            <v>791.57029999999997</v>
          </cell>
          <cell r="F40">
            <v>2303.7148000000002</v>
          </cell>
          <cell r="G40">
            <v>3226.8269</v>
          </cell>
          <cell r="H40">
            <v>27.363700000000001</v>
          </cell>
          <cell r="I40">
            <v>83.02</v>
          </cell>
          <cell r="J40">
            <v>604.29190000000006</v>
          </cell>
          <cell r="K40">
            <v>1690.0322000000001</v>
          </cell>
          <cell r="L40">
            <v>2404.7078000000001</v>
          </cell>
        </row>
        <row r="41">
          <cell r="C41">
            <v>67.789199999999994</v>
          </cell>
          <cell r="D41">
            <v>383.4357</v>
          </cell>
          <cell r="E41">
            <v>1437.7793999999999</v>
          </cell>
          <cell r="F41">
            <v>3586.5029</v>
          </cell>
          <cell r="G41">
            <v>5475.5072</v>
          </cell>
          <cell r="H41">
            <v>51.842599999999997</v>
          </cell>
          <cell r="I41">
            <v>614.5462</v>
          </cell>
          <cell r="J41">
            <v>1464.3423</v>
          </cell>
          <cell r="K41">
            <v>4506.8896000000004</v>
          </cell>
          <cell r="L41">
            <v>6637.6207000000004</v>
          </cell>
        </row>
        <row r="42">
          <cell r="C42">
            <v>9.99</v>
          </cell>
          <cell r="D42">
            <v>129.22</v>
          </cell>
          <cell r="E42">
            <v>831.25</v>
          </cell>
          <cell r="F42">
            <v>4530.01</v>
          </cell>
          <cell r="G42">
            <v>5500.47</v>
          </cell>
          <cell r="H42">
            <v>13.73</v>
          </cell>
          <cell r="I42">
            <v>165.09</v>
          </cell>
          <cell r="J42">
            <v>898.85</v>
          </cell>
          <cell r="K42">
            <v>4496.59</v>
          </cell>
          <cell r="L42">
            <v>5574.26</v>
          </cell>
        </row>
        <row r="43">
          <cell r="C43">
            <v>0</v>
          </cell>
          <cell r="D43">
            <v>121.2702</v>
          </cell>
          <cell r="E43">
            <v>218.08330000000001</v>
          </cell>
          <cell r="F43">
            <v>895.8066</v>
          </cell>
          <cell r="G43">
            <v>1235.1601000000001</v>
          </cell>
          <cell r="H43">
            <v>0</v>
          </cell>
          <cell r="I43">
            <v>105.2516</v>
          </cell>
          <cell r="J43">
            <v>221.67679999999999</v>
          </cell>
          <cell r="K43">
            <v>1077.5327</v>
          </cell>
          <cell r="L43">
            <v>1404.4611</v>
          </cell>
        </row>
        <row r="44">
          <cell r="C44">
            <v>8.5</v>
          </cell>
          <cell r="D44">
            <v>62.22</v>
          </cell>
          <cell r="E44">
            <v>212</v>
          </cell>
          <cell r="F44">
            <v>4721.16</v>
          </cell>
          <cell r="G44">
            <v>5003.88</v>
          </cell>
          <cell r="H44">
            <v>58.74</v>
          </cell>
          <cell r="I44">
            <v>1.95</v>
          </cell>
          <cell r="J44">
            <v>662.74</v>
          </cell>
          <cell r="K44">
            <v>5714.11</v>
          </cell>
          <cell r="L44">
            <v>6437.54</v>
          </cell>
        </row>
        <row r="45">
          <cell r="C45">
            <v>866.21361549799997</v>
          </cell>
          <cell r="D45">
            <v>1840.4015474119999</v>
          </cell>
          <cell r="E45">
            <v>4169.0018820229998</v>
          </cell>
          <cell r="F45">
            <v>67013.543466028001</v>
          </cell>
          <cell r="G45">
            <v>73889.160510960995</v>
          </cell>
          <cell r="H45">
            <v>1169.359160537</v>
          </cell>
          <cell r="I45">
            <v>2402.1341500640001</v>
          </cell>
          <cell r="J45">
            <v>5252.1873267179999</v>
          </cell>
          <cell r="K45">
            <v>92325.151702072006</v>
          </cell>
          <cell r="L45">
            <v>101148.83233939101</v>
          </cell>
        </row>
        <row r="46">
          <cell r="C46">
            <v>333.47575245799999</v>
          </cell>
          <cell r="D46">
            <v>2550.0864706520001</v>
          </cell>
          <cell r="E46">
            <v>6191.4009426860002</v>
          </cell>
          <cell r="F46">
            <v>24789.724465935</v>
          </cell>
          <cell r="G46">
            <v>33864.687631731002</v>
          </cell>
          <cell r="H46">
            <v>389.537793029</v>
          </cell>
          <cell r="I46">
            <v>2528.9940714879999</v>
          </cell>
          <cell r="J46">
            <v>6656.5649787980001</v>
          </cell>
          <cell r="K46">
            <v>34484.361129559002</v>
          </cell>
          <cell r="L46">
            <v>44059.457972874006</v>
          </cell>
        </row>
        <row r="47">
          <cell r="C47">
            <v>1028.4451499363799</v>
          </cell>
          <cell r="D47">
            <v>4313.1417209400297</v>
          </cell>
          <cell r="E47">
            <v>3066.5348899015999</v>
          </cell>
          <cell r="F47">
            <v>42336.470006406998</v>
          </cell>
          <cell r="G47">
            <v>50744.591767185004</v>
          </cell>
          <cell r="H47">
            <v>2003.4992320692299</v>
          </cell>
          <cell r="I47">
            <v>1133.5523053285599</v>
          </cell>
          <cell r="J47">
            <v>6408.4746609222002</v>
          </cell>
          <cell r="K47">
            <v>51952.469573989998</v>
          </cell>
          <cell r="L47">
            <v>61497.995772309987</v>
          </cell>
        </row>
        <row r="48">
          <cell r="C48">
            <v>510.22</v>
          </cell>
          <cell r="D48">
            <v>42.08</v>
          </cell>
          <cell r="E48">
            <v>764.1</v>
          </cell>
          <cell r="F48">
            <v>12523.13</v>
          </cell>
          <cell r="G48">
            <v>13839.529999999999</v>
          </cell>
          <cell r="H48">
            <v>272.45</v>
          </cell>
          <cell r="I48">
            <v>44.58</v>
          </cell>
          <cell r="J48">
            <v>342.68</v>
          </cell>
          <cell r="K48">
            <v>5000.95</v>
          </cell>
          <cell r="L48">
            <v>5660.66</v>
          </cell>
        </row>
        <row r="49">
          <cell r="C49">
            <v>0</v>
          </cell>
          <cell r="D49">
            <v>5.0252999999999997</v>
          </cell>
          <cell r="E49">
            <v>98.099699999999999</v>
          </cell>
          <cell r="F49">
            <v>283.02269999999999</v>
          </cell>
          <cell r="G49">
            <v>386.14769999999999</v>
          </cell>
          <cell r="H49">
            <v>0</v>
          </cell>
          <cell r="I49">
            <v>9.2278000000000002</v>
          </cell>
          <cell r="J49">
            <v>141.69579999999999</v>
          </cell>
          <cell r="K49">
            <v>308.3999</v>
          </cell>
          <cell r="L49">
            <v>459.32349999999997</v>
          </cell>
        </row>
        <row r="50">
          <cell r="C50">
            <v>80.179055961000003</v>
          </cell>
          <cell r="D50">
            <v>19.735423674</v>
          </cell>
          <cell r="E50">
            <v>316.08664221399999</v>
          </cell>
          <cell r="F50">
            <v>1144.63015335453</v>
          </cell>
          <cell r="G50">
            <v>1560.6312752035301</v>
          </cell>
          <cell r="H50">
            <v>65.127504896000005</v>
          </cell>
          <cell r="I50">
            <v>19.300715371999999</v>
          </cell>
          <cell r="J50">
            <v>436.19361846499999</v>
          </cell>
          <cell r="K50">
            <v>902.46876203922</v>
          </cell>
          <cell r="L50">
            <v>1423.0906007722201</v>
          </cell>
        </row>
        <row r="51">
          <cell r="C51">
            <v>7.8605110969998098</v>
          </cell>
          <cell r="D51">
            <v>52.081862263999099</v>
          </cell>
          <cell r="E51">
            <v>100.288628782999</v>
          </cell>
          <cell r="F51">
            <v>5836.5114669525601</v>
          </cell>
          <cell r="G51">
            <v>5996.7424690965581</v>
          </cell>
          <cell r="H51">
            <v>12.695433163000599</v>
          </cell>
          <cell r="I51">
            <v>130.81958001400301</v>
          </cell>
          <cell r="J51">
            <v>312.52573273199999</v>
          </cell>
          <cell r="K51">
            <v>5121.5653948110103</v>
          </cell>
          <cell r="L51">
            <v>5577.6061407200141</v>
          </cell>
        </row>
        <row r="52">
          <cell r="C52">
            <v>9187.0600059133794</v>
          </cell>
          <cell r="D52">
            <v>20814.284829034252</v>
          </cell>
          <cell r="E52">
            <v>40342.5114573795</v>
          </cell>
          <cell r="F52">
            <v>223744.70478985182</v>
          </cell>
          <cell r="G52">
            <v>294088.56108217896</v>
          </cell>
          <cell r="H52">
            <v>11096.75552399023</v>
          </cell>
          <cell r="I52">
            <v>20123.667926877388</v>
          </cell>
          <cell r="J52">
            <v>46140.17773556344</v>
          </cell>
          <cell r="K52">
            <v>263657.4701256823</v>
          </cell>
          <cell r="L52">
            <v>341018.07131211343</v>
          </cell>
        </row>
        <row r="54">
          <cell r="C54">
            <v>11013.4316</v>
          </cell>
          <cell r="D54">
            <v>5380.7462999999998</v>
          </cell>
          <cell r="E54">
            <v>7233.5186000000003</v>
          </cell>
          <cell r="F54">
            <v>1807.19</v>
          </cell>
          <cell r="G54">
            <v>25434.886499999997</v>
          </cell>
          <cell r="H54">
            <v>12278.228945321</v>
          </cell>
          <cell r="I54">
            <v>5421.9769973789998</v>
          </cell>
          <cell r="J54">
            <v>8905.7823757469996</v>
          </cell>
          <cell r="K54">
            <v>1824.8786959280001</v>
          </cell>
          <cell r="L54">
            <v>28430.867014374999</v>
          </cell>
        </row>
        <row r="55">
          <cell r="C55">
            <v>6800.9207863000001</v>
          </cell>
          <cell r="D55">
            <v>3264.0713332999999</v>
          </cell>
          <cell r="E55">
            <v>3829.8431048000002</v>
          </cell>
          <cell r="F55">
            <v>0</v>
          </cell>
          <cell r="G55">
            <v>13894.8352244</v>
          </cell>
          <cell r="H55">
            <v>7685.1036999999997</v>
          </cell>
          <cell r="I55">
            <v>3410.4178999999999</v>
          </cell>
          <cell r="J55">
            <v>4082.8762000000002</v>
          </cell>
          <cell r="K55">
            <v>0</v>
          </cell>
          <cell r="L55">
            <v>15178.397800000001</v>
          </cell>
        </row>
        <row r="56">
          <cell r="C56">
            <v>17814.352386300001</v>
          </cell>
          <cell r="D56">
            <v>8644.8176332999992</v>
          </cell>
          <cell r="E56">
            <v>11063.361704800001</v>
          </cell>
          <cell r="F56">
            <v>1807.19</v>
          </cell>
          <cell r="G56">
            <v>39329.721724399998</v>
          </cell>
          <cell r="H56">
            <v>19963.332645320999</v>
          </cell>
          <cell r="I56">
            <v>8832.3948973789993</v>
          </cell>
          <cell r="J56">
            <v>12988.658575747</v>
          </cell>
          <cell r="K56">
            <v>1824.8786959280001</v>
          </cell>
          <cell r="L56">
            <v>43609.264814374998</v>
          </cell>
        </row>
        <row r="57">
          <cell r="C57">
            <v>53524.478634958381</v>
          </cell>
          <cell r="D57">
            <v>90496.540110652248</v>
          </cell>
          <cell r="E57">
            <v>158743.38123733952</v>
          </cell>
          <cell r="F57">
            <v>516727.88552285382</v>
          </cell>
          <cell r="G57">
            <v>819492.285505804</v>
          </cell>
          <cell r="H57">
            <v>61096.95220582623</v>
          </cell>
          <cell r="I57">
            <v>97117.13746529739</v>
          </cell>
          <cell r="J57">
            <v>174846.07659681945</v>
          </cell>
          <cell r="K57">
            <v>584416.19822267431</v>
          </cell>
          <cell r="L57">
            <v>917476.36449061742</v>
          </cell>
        </row>
        <row r="58">
          <cell r="C58">
            <v>71338.831021258375</v>
          </cell>
          <cell r="D58">
            <v>99141.357743952249</v>
          </cell>
          <cell r="E58">
            <v>169806.74294213951</v>
          </cell>
          <cell r="F58">
            <v>518535.07552285382</v>
          </cell>
          <cell r="G58">
            <v>858822.00723020395</v>
          </cell>
          <cell r="H58">
            <v>81060.284851147226</v>
          </cell>
          <cell r="I58">
            <v>105949.53236267639</v>
          </cell>
          <cell r="J58">
            <v>187834.73517256643</v>
          </cell>
          <cell r="K58">
            <v>586241.07691860234</v>
          </cell>
          <cell r="L58">
            <v>961085.62930499238</v>
          </cell>
        </row>
        <row r="60">
          <cell r="C60">
            <v>0</v>
          </cell>
          <cell r="D60">
            <v>0</v>
          </cell>
          <cell r="E60">
            <v>406.60019999999997</v>
          </cell>
          <cell r="F60">
            <v>83.335099999999997</v>
          </cell>
          <cell r="G60">
            <v>489.93529999999998</v>
          </cell>
          <cell r="H60">
            <v>0</v>
          </cell>
          <cell r="I60">
            <v>0</v>
          </cell>
          <cell r="J60">
            <v>273.97160000000002</v>
          </cell>
          <cell r="K60">
            <v>72.657799999999995</v>
          </cell>
          <cell r="L60">
            <v>346.62940000000003</v>
          </cell>
        </row>
        <row r="61">
          <cell r="C61">
            <v>11738.0885</v>
          </cell>
          <cell r="D61">
            <v>6021.5221000000001</v>
          </cell>
          <cell r="E61">
            <v>6898.0253000000002</v>
          </cell>
          <cell r="F61">
            <v>9597.7029999999995</v>
          </cell>
          <cell r="G61">
            <v>34255.338900000002</v>
          </cell>
          <cell r="H61">
            <v>8930.0018624090008</v>
          </cell>
          <cell r="I61">
            <v>8529.752354659</v>
          </cell>
          <cell r="J61">
            <v>10633.458167983999</v>
          </cell>
          <cell r="K61">
            <v>10890.36</v>
          </cell>
          <cell r="L61">
            <v>38983.572385052001</v>
          </cell>
        </row>
        <row r="62">
          <cell r="C62">
            <v>0</v>
          </cell>
          <cell r="D62">
            <v>19.89</v>
          </cell>
          <cell r="E62">
            <v>170.47</v>
          </cell>
          <cell r="F62">
            <v>131.88999999999999</v>
          </cell>
          <cell r="G62">
            <v>322.25</v>
          </cell>
          <cell r="H62">
            <v>0</v>
          </cell>
          <cell r="I62">
            <v>19.89</v>
          </cell>
          <cell r="J62">
            <v>170.47</v>
          </cell>
          <cell r="K62">
            <v>131.88999999999999</v>
          </cell>
          <cell r="L62">
            <v>322.25</v>
          </cell>
        </row>
        <row r="63">
          <cell r="C63">
            <v>11738.0885</v>
          </cell>
          <cell r="D63">
            <v>6041.4121000000005</v>
          </cell>
          <cell r="E63">
            <v>7475.0955000000004</v>
          </cell>
          <cell r="F63">
            <v>9812.9280999999992</v>
          </cell>
          <cell r="G63">
            <v>35067.5242</v>
          </cell>
          <cell r="H63">
            <v>8930.0018624090008</v>
          </cell>
          <cell r="I63">
            <v>8549.6423546589995</v>
          </cell>
          <cell r="J63">
            <v>11077.899767983999</v>
          </cell>
          <cell r="K63">
            <v>11094.907800000001</v>
          </cell>
          <cell r="L63">
            <v>39652.451785051999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7">
          <cell r="C67">
            <v>6.43</v>
          </cell>
          <cell r="D67">
            <v>19.829999999999998</v>
          </cell>
          <cell r="E67">
            <v>122.74</v>
          </cell>
          <cell r="F67">
            <v>149.55000000000001</v>
          </cell>
          <cell r="G67">
            <v>298.55</v>
          </cell>
          <cell r="H67">
            <v>7.43</v>
          </cell>
          <cell r="I67">
            <v>3.68</v>
          </cell>
          <cell r="J67">
            <v>314.07</v>
          </cell>
          <cell r="K67">
            <v>383.61</v>
          </cell>
          <cell r="L67">
            <v>708.79</v>
          </cell>
        </row>
        <row r="68">
          <cell r="C68">
            <v>7.03</v>
          </cell>
          <cell r="D68">
            <v>94.27</v>
          </cell>
          <cell r="E68">
            <v>81.44</v>
          </cell>
          <cell r="F68">
            <v>453.75</v>
          </cell>
          <cell r="G68">
            <v>636.49</v>
          </cell>
          <cell r="H68">
            <v>13.747408</v>
          </cell>
          <cell r="I68">
            <v>165.91523699999999</v>
          </cell>
          <cell r="J68">
            <v>192.711862</v>
          </cell>
          <cell r="K68">
            <v>681.951415</v>
          </cell>
          <cell r="L68">
            <v>1054.325922</v>
          </cell>
        </row>
        <row r="69">
          <cell r="C69">
            <v>13.46</v>
          </cell>
          <cell r="D69">
            <v>114.1</v>
          </cell>
          <cell r="E69">
            <v>204.18</v>
          </cell>
          <cell r="F69">
            <v>603.29999999999995</v>
          </cell>
          <cell r="G69">
            <v>935.04</v>
          </cell>
          <cell r="H69">
            <v>21.177408</v>
          </cell>
          <cell r="I69">
            <v>169.595237</v>
          </cell>
          <cell r="J69">
            <v>506.78186199999999</v>
          </cell>
          <cell r="K69">
            <v>1065.5614150000001</v>
          </cell>
          <cell r="L69">
            <v>1763.115922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47.308799999999998</v>
          </cell>
          <cell r="J71">
            <v>16.934799999999999</v>
          </cell>
          <cell r="K71">
            <v>9.4063999999999997</v>
          </cell>
          <cell r="L71">
            <v>73.650000000000006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47.308799999999998</v>
          </cell>
          <cell r="J72">
            <v>16.934799999999999</v>
          </cell>
          <cell r="K72">
            <v>9.4063999999999997</v>
          </cell>
          <cell r="L72">
            <v>73.650000000000006</v>
          </cell>
        </row>
        <row r="73">
          <cell r="C73">
            <v>83090.379521258379</v>
          </cell>
          <cell r="D73">
            <v>105296.86984395226</v>
          </cell>
          <cell r="E73">
            <v>177486.0184421395</v>
          </cell>
          <cell r="F73">
            <v>528951.30362285383</v>
          </cell>
          <cell r="G73">
            <v>894824.57143020397</v>
          </cell>
          <cell r="H73">
            <v>90011.46412155623</v>
          </cell>
          <cell r="I73">
            <v>114716.07875433538</v>
          </cell>
          <cell r="J73">
            <v>199436.35160255042</v>
          </cell>
          <cell r="K73">
            <v>598410.95253360237</v>
          </cell>
          <cell r="L73">
            <v>1002574.8470120444</v>
          </cell>
        </row>
      </sheetData>
      <sheetData sheetId="1">
        <row r="9">
          <cell r="B9" t="str">
            <v>Canara Bank</v>
          </cell>
          <cell r="C9">
            <v>10951.98</v>
          </cell>
          <cell r="D9">
            <v>11450.65</v>
          </cell>
          <cell r="E9">
            <v>12204.36</v>
          </cell>
          <cell r="F9">
            <v>41639.01</v>
          </cell>
          <cell r="G9">
            <v>76246</v>
          </cell>
          <cell r="H9">
            <v>11244.713900000001</v>
          </cell>
          <cell r="I9">
            <v>11928.2379</v>
          </cell>
          <cell r="J9">
            <v>12520.4658</v>
          </cell>
          <cell r="K9">
            <v>36885.407200000001</v>
          </cell>
          <cell r="L9">
            <v>72578.824800000002</v>
          </cell>
        </row>
        <row r="10">
          <cell r="B10" t="str">
            <v>Corporation Bank</v>
          </cell>
          <cell r="C10">
            <v>3566.112516401</v>
          </cell>
          <cell r="D10">
            <v>5603.6926792880004</v>
          </cell>
          <cell r="E10">
            <v>5913.3099708</v>
          </cell>
          <cell r="F10">
            <v>13127.552642967999</v>
          </cell>
          <cell r="G10">
            <v>28210.667809457002</v>
          </cell>
          <cell r="H10">
            <v>3622.5173865500001</v>
          </cell>
          <cell r="I10">
            <v>5774.7997387879996</v>
          </cell>
          <cell r="J10">
            <v>6026.2293249730001</v>
          </cell>
          <cell r="K10">
            <v>10805.372268969</v>
          </cell>
          <cell r="L10">
            <v>26228.918719279998</v>
          </cell>
        </row>
        <row r="11">
          <cell r="B11" t="str">
            <v>Syndicate Bank</v>
          </cell>
          <cell r="C11">
            <v>7314.79</v>
          </cell>
          <cell r="D11">
            <v>7678.63</v>
          </cell>
          <cell r="E11">
            <v>7415.06</v>
          </cell>
          <cell r="F11">
            <v>9201.32</v>
          </cell>
          <cell r="G11">
            <v>31609.8</v>
          </cell>
          <cell r="H11">
            <v>7633.2879999999996</v>
          </cell>
          <cell r="I11">
            <v>7615.6783999999998</v>
          </cell>
          <cell r="J11">
            <v>8079.1441999999997</v>
          </cell>
          <cell r="K11">
            <v>9954.0127000000102</v>
          </cell>
          <cell r="L11">
            <v>33282.123300000007</v>
          </cell>
        </row>
        <row r="12">
          <cell r="B12" t="str">
            <v>State Bank of India</v>
          </cell>
          <cell r="C12">
            <v>8734.1280000000006</v>
          </cell>
          <cell r="D12">
            <v>16201.102500000001</v>
          </cell>
          <cell r="E12">
            <v>20244.6747</v>
          </cell>
          <cell r="F12">
            <v>72524.043799999999</v>
          </cell>
          <cell r="G12">
            <v>117703.94899999999</v>
          </cell>
          <cell r="H12">
            <v>8795.5079226500002</v>
          </cell>
          <cell r="I12">
            <v>16387.743901130001</v>
          </cell>
          <cell r="J12">
            <v>20921.889020179999</v>
          </cell>
          <cell r="K12">
            <v>86451.613701399998</v>
          </cell>
          <cell r="L12">
            <v>132556.75454535999</v>
          </cell>
        </row>
        <row r="13">
          <cell r="C13">
            <v>30567.010516401002</v>
          </cell>
          <cell r="D13">
            <v>40934.075179288004</v>
          </cell>
          <cell r="E13">
            <v>45777.404670800002</v>
          </cell>
          <cell r="F13">
            <v>136491.92644296799</v>
          </cell>
          <cell r="G13">
            <v>253770.41680945698</v>
          </cell>
          <cell r="H13">
            <v>31296.027209200001</v>
          </cell>
          <cell r="I13">
            <v>41706.459939918001</v>
          </cell>
          <cell r="J13">
            <v>47547.728345152995</v>
          </cell>
          <cell r="K13">
            <v>144096.405870369</v>
          </cell>
          <cell r="L13">
            <v>264646.62136464001</v>
          </cell>
        </row>
        <row r="15">
          <cell r="B15" t="str">
            <v>Allahabad Bank</v>
          </cell>
          <cell r="C15">
            <v>14.2</v>
          </cell>
          <cell r="D15">
            <v>40.74</v>
          </cell>
          <cell r="E15">
            <v>289.56</v>
          </cell>
          <cell r="F15">
            <v>2785.9450999999999</v>
          </cell>
          <cell r="G15">
            <v>3130.4450999999999</v>
          </cell>
          <cell r="H15">
            <v>12.705299999999999</v>
          </cell>
          <cell r="I15">
            <v>50.431699999999999</v>
          </cell>
          <cell r="J15">
            <v>218.1902</v>
          </cell>
          <cell r="K15">
            <v>3383.5016000000001</v>
          </cell>
          <cell r="L15">
            <v>3664.8288000000002</v>
          </cell>
        </row>
        <row r="16">
          <cell r="B16" t="str">
            <v>Andhrabank</v>
          </cell>
          <cell r="C16">
            <v>236.17</v>
          </cell>
          <cell r="D16">
            <v>356.53</v>
          </cell>
          <cell r="E16">
            <v>1176.0264</v>
          </cell>
          <cell r="F16">
            <v>4883.0529999999999</v>
          </cell>
          <cell r="G16">
            <v>6651.7793999999994</v>
          </cell>
          <cell r="H16">
            <v>293.9898</v>
          </cell>
          <cell r="I16">
            <v>336.97190000000001</v>
          </cell>
          <cell r="J16">
            <v>1080.7741000000001</v>
          </cell>
          <cell r="K16">
            <v>5032.2992000000004</v>
          </cell>
          <cell r="L16">
            <v>6744.0350000000008</v>
          </cell>
        </row>
        <row r="17">
          <cell r="B17" t="str">
            <v>Bank of Baroda</v>
          </cell>
          <cell r="C17">
            <v>5631.7602999999999</v>
          </cell>
          <cell r="D17">
            <v>4878.6871000000001</v>
          </cell>
          <cell r="E17">
            <v>6497.2875000000004</v>
          </cell>
          <cell r="F17">
            <v>28373.99</v>
          </cell>
          <cell r="G17">
            <v>45381.724900000001</v>
          </cell>
          <cell r="H17">
            <v>6039.78</v>
          </cell>
          <cell r="I17">
            <v>5502.08</v>
          </cell>
          <cell r="J17">
            <v>6926.74</v>
          </cell>
          <cell r="K17">
            <v>31548.1</v>
          </cell>
          <cell r="L17">
            <v>50016.7</v>
          </cell>
        </row>
        <row r="18">
          <cell r="B18" t="str">
            <v>Bank of India</v>
          </cell>
          <cell r="C18">
            <v>504.18</v>
          </cell>
          <cell r="D18">
            <v>1198.48</v>
          </cell>
          <cell r="E18">
            <v>2585.98</v>
          </cell>
          <cell r="F18">
            <v>11137.91</v>
          </cell>
          <cell r="G18">
            <v>15426.55</v>
          </cell>
          <cell r="H18">
            <v>698.09</v>
          </cell>
          <cell r="I18">
            <v>1498.3820000000001</v>
          </cell>
          <cell r="J18">
            <v>2261.7399999999998</v>
          </cell>
          <cell r="K18">
            <v>12159.556200000001</v>
          </cell>
          <cell r="L18">
            <v>16617.768199999999</v>
          </cell>
        </row>
        <row r="19">
          <cell r="B19" t="str">
            <v>Bank of Maharastra</v>
          </cell>
          <cell r="C19">
            <v>193.84530000000001</v>
          </cell>
          <cell r="D19">
            <v>214.68860000000001</v>
          </cell>
          <cell r="E19">
            <v>505.37970000000001</v>
          </cell>
          <cell r="F19">
            <v>3100.8568</v>
          </cell>
          <cell r="G19">
            <v>4014.7704000000003</v>
          </cell>
          <cell r="H19">
            <v>186.26835233599999</v>
          </cell>
          <cell r="I19">
            <v>226.83630898800001</v>
          </cell>
          <cell r="J19">
            <v>507.77533948400003</v>
          </cell>
          <cell r="K19">
            <v>4385.7293785100001</v>
          </cell>
          <cell r="L19">
            <v>5306.6093793179998</v>
          </cell>
        </row>
        <row r="20">
          <cell r="B20" t="str">
            <v>Central Bank of India</v>
          </cell>
          <cell r="C20">
            <v>181.2</v>
          </cell>
          <cell r="D20">
            <v>389.22</v>
          </cell>
          <cell r="E20">
            <v>779.59</v>
          </cell>
          <cell r="F20">
            <v>3682.3168999999998</v>
          </cell>
          <cell r="G20">
            <v>5032.3269</v>
          </cell>
          <cell r="H20">
            <v>170.65119999999999</v>
          </cell>
          <cell r="I20">
            <v>348.91</v>
          </cell>
          <cell r="J20">
            <v>795.96</v>
          </cell>
          <cell r="K20">
            <v>3357.5682000000002</v>
          </cell>
          <cell r="L20">
            <v>4673.0894000000008</v>
          </cell>
        </row>
        <row r="21">
          <cell r="B21" t="str">
            <v xml:space="preserve">Indian Bank </v>
          </cell>
          <cell r="C21">
            <v>694.83240000000001</v>
          </cell>
          <cell r="D21">
            <v>443.76369999999997</v>
          </cell>
          <cell r="E21">
            <v>1054.1914999999999</v>
          </cell>
          <cell r="F21">
            <v>6297.1567999999997</v>
          </cell>
          <cell r="G21">
            <v>8489.9444000000003</v>
          </cell>
          <cell r="H21">
            <v>760.17499999999995</v>
          </cell>
          <cell r="I21">
            <v>574.4076</v>
          </cell>
          <cell r="J21">
            <v>1027.4773</v>
          </cell>
          <cell r="K21">
            <v>6726.1651000000002</v>
          </cell>
          <cell r="L21">
            <v>9088.2250000000004</v>
          </cell>
        </row>
        <row r="22">
          <cell r="B22" t="str">
            <v>Indian Overseas Bank</v>
          </cell>
          <cell r="C22">
            <v>751.27570000000003</v>
          </cell>
          <cell r="D22">
            <v>689.94090000000006</v>
          </cell>
          <cell r="E22">
            <v>940.2713</v>
          </cell>
          <cell r="F22">
            <v>3213.1451999999999</v>
          </cell>
          <cell r="G22">
            <v>5594.6331</v>
          </cell>
          <cell r="H22">
            <v>784.52301999999997</v>
          </cell>
          <cell r="I22">
            <v>743.71230000000003</v>
          </cell>
          <cell r="J22">
            <v>911.62919999999997</v>
          </cell>
          <cell r="K22">
            <v>3158.0801999999999</v>
          </cell>
          <cell r="L22">
            <v>5597.9447199999995</v>
          </cell>
        </row>
        <row r="23">
          <cell r="B23" t="str">
            <v>Oriental Bank of Commerce</v>
          </cell>
          <cell r="C23">
            <v>22.277699999999999</v>
          </cell>
          <cell r="D23">
            <v>118.1024</v>
          </cell>
          <cell r="E23">
            <v>473.09460000000001</v>
          </cell>
          <cell r="F23">
            <v>2057.0857999999998</v>
          </cell>
          <cell r="G23">
            <v>2670.5604999999996</v>
          </cell>
          <cell r="H23">
            <v>30.1463</v>
          </cell>
          <cell r="I23">
            <v>118.1181</v>
          </cell>
          <cell r="J23">
            <v>504.23880000000003</v>
          </cell>
          <cell r="K23">
            <v>2360.5645</v>
          </cell>
          <cell r="L23">
            <v>3013.0677000000001</v>
          </cell>
        </row>
        <row r="24">
          <cell r="B24" t="str">
            <v>Punjab National Bank</v>
          </cell>
          <cell r="C24">
            <v>213.32</v>
          </cell>
          <cell r="D24">
            <v>150.57</v>
          </cell>
          <cell r="E24">
            <v>714.52</v>
          </cell>
          <cell r="F24">
            <v>8677.91</v>
          </cell>
          <cell r="G24">
            <v>9756.32</v>
          </cell>
          <cell r="H24">
            <v>218.3</v>
          </cell>
          <cell r="I24">
            <v>139.76</v>
          </cell>
          <cell r="J24">
            <v>704.8</v>
          </cell>
          <cell r="K24">
            <v>8292.84</v>
          </cell>
          <cell r="L24">
            <v>9355.7000000000007</v>
          </cell>
        </row>
        <row r="25">
          <cell r="B25" t="str">
            <v>Punjab and Synd Bank</v>
          </cell>
          <cell r="C25">
            <v>0</v>
          </cell>
          <cell r="D25">
            <v>3.8</v>
          </cell>
          <cell r="E25">
            <v>131.18</v>
          </cell>
          <cell r="F25">
            <v>3033.15</v>
          </cell>
          <cell r="G25">
            <v>3168.13</v>
          </cell>
          <cell r="H25">
            <v>0</v>
          </cell>
          <cell r="I25">
            <v>4.9058999999999999</v>
          </cell>
          <cell r="J25">
            <v>116.4842</v>
          </cell>
          <cell r="K25">
            <v>1193.2429</v>
          </cell>
          <cell r="L25">
            <v>1314.633</v>
          </cell>
        </row>
        <row r="26">
          <cell r="B26" t="str">
            <v>UCO Bank</v>
          </cell>
          <cell r="C26">
            <v>101.1636</v>
          </cell>
          <cell r="D26">
            <v>162.4931</v>
          </cell>
          <cell r="E26">
            <v>267.63780000000003</v>
          </cell>
          <cell r="F26">
            <v>2304.8955000000001</v>
          </cell>
          <cell r="G26">
            <v>2836.19</v>
          </cell>
          <cell r="H26">
            <v>97.666300000000007</v>
          </cell>
          <cell r="I26">
            <v>175.7364</v>
          </cell>
          <cell r="J26">
            <v>400.95229999999998</v>
          </cell>
          <cell r="K26">
            <v>1792.2452000000001</v>
          </cell>
          <cell r="L26">
            <v>2466.6001999999999</v>
          </cell>
        </row>
        <row r="27">
          <cell r="B27" t="str">
            <v>Union Bank Of India</v>
          </cell>
          <cell r="C27">
            <v>548.21912396000005</v>
          </cell>
          <cell r="D27">
            <v>5353.9973963800003</v>
          </cell>
          <cell r="E27">
            <v>2963.8505590999998</v>
          </cell>
          <cell r="F27">
            <v>28508.735499999999</v>
          </cell>
          <cell r="G27">
            <v>37374.802579440002</v>
          </cell>
          <cell r="H27">
            <v>552.51589999999999</v>
          </cell>
          <cell r="I27">
            <v>1997.8037999999999</v>
          </cell>
          <cell r="J27">
            <v>3202.1786000000002</v>
          </cell>
          <cell r="K27">
            <v>11868.048199999999</v>
          </cell>
          <cell r="L27">
            <v>17620.5465</v>
          </cell>
        </row>
        <row r="28">
          <cell r="B28" t="str">
            <v>United Bank of India</v>
          </cell>
          <cell r="C28">
            <v>0</v>
          </cell>
          <cell r="D28">
            <v>10.5406</v>
          </cell>
          <cell r="E28">
            <v>98.719399999999993</v>
          </cell>
          <cell r="F28">
            <v>1755.72</v>
          </cell>
          <cell r="G28">
            <v>1864.98</v>
          </cell>
          <cell r="H28">
            <v>0</v>
          </cell>
          <cell r="I28">
            <v>11.19</v>
          </cell>
          <cell r="J28">
            <v>114.4</v>
          </cell>
          <cell r="K28">
            <v>1666.14</v>
          </cell>
          <cell r="L28">
            <v>1791.73</v>
          </cell>
        </row>
        <row r="29">
          <cell r="C29">
            <v>9092.4441239600001</v>
          </cell>
          <cell r="D29">
            <v>14011.553796379998</v>
          </cell>
          <cell r="E29">
            <v>18477.288759100004</v>
          </cell>
          <cell r="F29">
            <v>109811.87059999999</v>
          </cell>
          <cell r="G29">
            <v>151393.15727944003</v>
          </cell>
          <cell r="H29">
            <v>9844.8111723360016</v>
          </cell>
          <cell r="I29">
            <v>11729.246008987999</v>
          </cell>
          <cell r="J29">
            <v>18773.340039483999</v>
          </cell>
          <cell r="K29">
            <v>96924.080678509999</v>
          </cell>
          <cell r="L29">
            <v>137271.47789931801</v>
          </cell>
        </row>
        <row r="31">
          <cell r="B31" t="str">
            <v>IDBI Bank</v>
          </cell>
          <cell r="C31">
            <v>281.44389057299998</v>
          </cell>
          <cell r="D31">
            <v>1534.917363969</v>
          </cell>
          <cell r="E31">
            <v>2953.8815968909998</v>
          </cell>
          <cell r="F31">
            <v>6148.6706828796196</v>
          </cell>
          <cell r="G31">
            <v>10918.91353431262</v>
          </cell>
          <cell r="H31">
            <v>586.33855551499801</v>
          </cell>
          <cell r="I31">
            <v>1650.294811964</v>
          </cell>
          <cell r="J31">
            <v>2674.0936823870002</v>
          </cell>
          <cell r="K31">
            <v>5606.4954645094103</v>
          </cell>
          <cell r="L31">
            <v>10517.222514375408</v>
          </cell>
        </row>
        <row r="32">
          <cell r="B32" t="str">
            <v>Karnataka Bank Ltd</v>
          </cell>
          <cell r="C32">
            <v>2656.4644181230001</v>
          </cell>
          <cell r="D32">
            <v>5361.1329435469997</v>
          </cell>
          <cell r="E32">
            <v>8482.3774647859991</v>
          </cell>
          <cell r="F32">
            <v>9660.0108701480003</v>
          </cell>
          <cell r="G32">
            <v>26159.985696603995</v>
          </cell>
          <cell r="H32">
            <v>2336.5821059370001</v>
          </cell>
          <cell r="I32">
            <v>4928.7893329729995</v>
          </cell>
          <cell r="J32">
            <v>6316.8535939160001</v>
          </cell>
          <cell r="K32">
            <v>10168.988269985</v>
          </cell>
          <cell r="L32">
            <v>23751.213302811</v>
          </cell>
        </row>
        <row r="33">
          <cell r="B33" t="str">
            <v>Kotak Mahendra Bank</v>
          </cell>
          <cell r="C33">
            <v>318.44168185268001</v>
          </cell>
          <cell r="D33">
            <v>259.70390342799902</v>
          </cell>
          <cell r="E33">
            <v>1286.2853721189001</v>
          </cell>
          <cell r="F33">
            <v>14782.126537378301</v>
          </cell>
          <cell r="G33">
            <v>16646.55749477788</v>
          </cell>
          <cell r="H33">
            <v>1608.6304137093</v>
          </cell>
          <cell r="I33">
            <v>273.12767829200101</v>
          </cell>
          <cell r="J33">
            <v>1505.2934763149501</v>
          </cell>
          <cell r="K33">
            <v>15422.729351307</v>
          </cell>
          <cell r="L33">
            <v>18809.780919623252</v>
          </cell>
        </row>
        <row r="34">
          <cell r="B34" t="str">
            <v>Cathelic Syrian Bank Ltd.</v>
          </cell>
          <cell r="C34">
            <v>80.187200000000004</v>
          </cell>
          <cell r="D34">
            <v>0</v>
          </cell>
          <cell r="E34">
            <v>482.44209999999998</v>
          </cell>
          <cell r="F34">
            <v>0</v>
          </cell>
          <cell r="G34">
            <v>562.62929999999994</v>
          </cell>
          <cell r="H34">
            <v>95.428200000000004</v>
          </cell>
          <cell r="I34">
            <v>0</v>
          </cell>
          <cell r="J34">
            <v>531.06320000000005</v>
          </cell>
          <cell r="K34">
            <v>0</v>
          </cell>
          <cell r="L34">
            <v>626.49140000000011</v>
          </cell>
        </row>
        <row r="35">
          <cell r="B35" t="str">
            <v>City Union Bank Ltd</v>
          </cell>
          <cell r="C35">
            <v>0</v>
          </cell>
          <cell r="D35">
            <v>172.81881412999999</v>
          </cell>
          <cell r="E35">
            <v>247.39066390599999</v>
          </cell>
          <cell r="F35">
            <v>1280.8533</v>
          </cell>
          <cell r="G35">
            <v>1701.0627780360001</v>
          </cell>
          <cell r="H35">
            <v>0</v>
          </cell>
          <cell r="I35">
            <v>207.89914435</v>
          </cell>
          <cell r="J35">
            <v>274.78179046999998</v>
          </cell>
          <cell r="K35">
            <v>1409.98710099</v>
          </cell>
          <cell r="L35">
            <v>1892.66803581</v>
          </cell>
        </row>
        <row r="36">
          <cell r="B36" t="str">
            <v>Dhanalaxmi Bank Ltd.</v>
          </cell>
          <cell r="C36">
            <v>0</v>
          </cell>
          <cell r="D36">
            <v>12.02</v>
          </cell>
          <cell r="E36">
            <v>22.26</v>
          </cell>
          <cell r="F36">
            <v>413.07</v>
          </cell>
          <cell r="G36">
            <v>447.35</v>
          </cell>
          <cell r="H36">
            <v>0</v>
          </cell>
          <cell r="I36">
            <v>13.69</v>
          </cell>
          <cell r="J36">
            <v>27.68</v>
          </cell>
          <cell r="K36">
            <v>394.37</v>
          </cell>
          <cell r="L36">
            <v>435.74</v>
          </cell>
        </row>
        <row r="37">
          <cell r="B37" t="str">
            <v>Federal Bank Ltd.</v>
          </cell>
          <cell r="C37">
            <v>474.28286500000002</v>
          </cell>
          <cell r="D37">
            <v>707.23423500000001</v>
          </cell>
          <cell r="E37">
            <v>1075.38285</v>
          </cell>
          <cell r="F37">
            <v>6452.6600500000004</v>
          </cell>
          <cell r="G37">
            <v>8709.5600000000013</v>
          </cell>
          <cell r="H37">
            <v>473.012358333333</v>
          </cell>
          <cell r="I37">
            <v>1044.97812</v>
          </cell>
          <cell r="J37">
            <v>1531.7331383333301</v>
          </cell>
          <cell r="K37">
            <v>7089.4030000000002</v>
          </cell>
          <cell r="L37">
            <v>10139.126616666663</v>
          </cell>
        </row>
        <row r="38">
          <cell r="B38" t="str">
            <v>J and K Bank Ltd</v>
          </cell>
          <cell r="C38">
            <v>0</v>
          </cell>
          <cell r="D38">
            <v>0</v>
          </cell>
          <cell r="E38">
            <v>56.51</v>
          </cell>
          <cell r="F38">
            <v>3323.73</v>
          </cell>
          <cell r="G38">
            <v>3380.2400000000002</v>
          </cell>
          <cell r="H38">
            <v>0</v>
          </cell>
          <cell r="I38">
            <v>0</v>
          </cell>
          <cell r="J38">
            <v>64.55</v>
          </cell>
          <cell r="K38">
            <v>3375.28</v>
          </cell>
          <cell r="L38">
            <v>3439.8300000000004</v>
          </cell>
        </row>
        <row r="39">
          <cell r="B39" t="str">
            <v>Karur Vysya Bank Ltd.</v>
          </cell>
          <cell r="C39">
            <v>30.36</v>
          </cell>
          <cell r="D39">
            <v>228.73</v>
          </cell>
          <cell r="E39">
            <v>517.11</v>
          </cell>
          <cell r="F39">
            <v>2338.52</v>
          </cell>
          <cell r="G39">
            <v>3114.7200000000003</v>
          </cell>
          <cell r="H39">
            <v>0</v>
          </cell>
          <cell r="I39">
            <v>493.62</v>
          </cell>
          <cell r="J39">
            <v>157.57</v>
          </cell>
          <cell r="K39">
            <v>2634.16</v>
          </cell>
          <cell r="L39">
            <v>3285.35</v>
          </cell>
        </row>
        <row r="40">
          <cell r="B40" t="str">
            <v>Lakshmi Vilas Bank Ltd</v>
          </cell>
          <cell r="C40">
            <v>5.7512999999999996</v>
          </cell>
          <cell r="D40">
            <v>36.829700000000003</v>
          </cell>
          <cell r="E40">
            <v>253.05449999999999</v>
          </cell>
          <cell r="F40">
            <v>2239.7177000000001</v>
          </cell>
          <cell r="G40">
            <v>2535.3532</v>
          </cell>
          <cell r="H40">
            <v>10.6462</v>
          </cell>
          <cell r="I40">
            <v>89.533199999999994</v>
          </cell>
          <cell r="J40">
            <v>505.01089999999999</v>
          </cell>
          <cell r="K40">
            <v>1809.4566</v>
          </cell>
          <cell r="L40">
            <v>2414.6468999999997</v>
          </cell>
        </row>
        <row r="41">
          <cell r="B41" t="str">
            <v xml:space="preserve">Ratnakar Bank Ltd </v>
          </cell>
          <cell r="C41">
            <v>44.999899999999997</v>
          </cell>
          <cell r="D41">
            <v>423.56060000000002</v>
          </cell>
          <cell r="E41">
            <v>364.36410000000001</v>
          </cell>
          <cell r="F41">
            <v>3199.3262</v>
          </cell>
          <cell r="G41">
            <v>4032.2507999999998</v>
          </cell>
          <cell r="H41">
            <v>67.563599999999994</v>
          </cell>
          <cell r="I41">
            <v>399.90170000000001</v>
          </cell>
          <cell r="J41">
            <v>359.4169</v>
          </cell>
          <cell r="K41">
            <v>2602.5337</v>
          </cell>
          <cell r="L41">
            <v>3429.4159</v>
          </cell>
        </row>
        <row r="42">
          <cell r="B42" t="str">
            <v>South Indian Bank Ltd</v>
          </cell>
          <cell r="C42">
            <v>29.98</v>
          </cell>
          <cell r="D42">
            <v>108.96</v>
          </cell>
          <cell r="E42">
            <v>777.83</v>
          </cell>
          <cell r="F42">
            <v>2717.1</v>
          </cell>
          <cell r="G42">
            <v>3633.87</v>
          </cell>
          <cell r="H42">
            <v>37.200000000000003</v>
          </cell>
          <cell r="I42">
            <v>136.72999999999999</v>
          </cell>
          <cell r="J42">
            <v>845.27</v>
          </cell>
          <cell r="K42">
            <v>3108.66</v>
          </cell>
          <cell r="L42">
            <v>4127.8599999999997</v>
          </cell>
        </row>
        <row r="43">
          <cell r="B43" t="str">
            <v>Tamil Nadu Merchantile Bank Ltd.</v>
          </cell>
          <cell r="C43">
            <v>0</v>
          </cell>
          <cell r="D43">
            <v>213.70349999999999</v>
          </cell>
          <cell r="E43">
            <v>110.09</v>
          </cell>
          <cell r="F43">
            <v>379.92250000000001</v>
          </cell>
          <cell r="G43">
            <v>703.71600000000001</v>
          </cell>
          <cell r="H43">
            <v>0</v>
          </cell>
          <cell r="I43">
            <v>249.31880000000001</v>
          </cell>
          <cell r="J43">
            <v>114.7557</v>
          </cell>
          <cell r="K43">
            <v>321.86720000000003</v>
          </cell>
          <cell r="L43">
            <v>685.94170000000008</v>
          </cell>
        </row>
        <row r="44">
          <cell r="B44" t="str">
            <v>IndusInd Bank</v>
          </cell>
          <cell r="C44">
            <v>6.8795000000000002</v>
          </cell>
          <cell r="D44">
            <v>178.3109</v>
          </cell>
          <cell r="E44">
            <v>1569.4118000000001</v>
          </cell>
          <cell r="F44">
            <v>6403.8454000000002</v>
          </cell>
          <cell r="G44">
            <v>8158.4476000000004</v>
          </cell>
          <cell r="H44">
            <v>2213.3200000000002</v>
          </cell>
          <cell r="I44">
            <v>160.26</v>
          </cell>
          <cell r="J44">
            <v>1730.23</v>
          </cell>
          <cell r="K44">
            <v>10149.64</v>
          </cell>
          <cell r="L44">
            <v>14253.449999999999</v>
          </cell>
        </row>
        <row r="45">
          <cell r="B45" t="str">
            <v>HDFC Bank Ltd</v>
          </cell>
          <cell r="C45">
            <v>474.681460415</v>
          </cell>
          <cell r="D45">
            <v>3697.4833982230002</v>
          </cell>
          <cell r="E45">
            <v>7512.9542023869999</v>
          </cell>
          <cell r="F45">
            <v>40692.383914774997</v>
          </cell>
          <cell r="G45">
            <v>52377.502975800002</v>
          </cell>
          <cell r="H45">
            <v>636.32853567400002</v>
          </cell>
          <cell r="I45">
            <v>4274.5938073787001</v>
          </cell>
          <cell r="J45">
            <v>7929.6029386895098</v>
          </cell>
          <cell r="K45">
            <v>47752.649237669</v>
          </cell>
          <cell r="L45">
            <v>60593.174519411208</v>
          </cell>
        </row>
        <row r="46">
          <cell r="B46" t="str">
            <v xml:space="preserve">Axis Bank Ltd </v>
          </cell>
          <cell r="C46">
            <v>92.068802957000003</v>
          </cell>
          <cell r="D46">
            <v>1000.978141702</v>
          </cell>
          <cell r="E46">
            <v>6875.2242072669997</v>
          </cell>
          <cell r="F46">
            <v>27513.778881015001</v>
          </cell>
          <cell r="G46">
            <v>35482.050032940999</v>
          </cell>
          <cell r="H46">
            <v>87.327548289000006</v>
          </cell>
          <cell r="I46">
            <v>1850.375610349</v>
          </cell>
          <cell r="J46">
            <v>6094.0221157779997</v>
          </cell>
          <cell r="K46">
            <v>30340.450223971999</v>
          </cell>
          <cell r="L46">
            <v>38372.175498387995</v>
          </cell>
        </row>
        <row r="47">
          <cell r="B47" t="str">
            <v>ICICI Bank Ltd</v>
          </cell>
          <cell r="C47">
            <v>1276.8829835617801</v>
          </cell>
          <cell r="D47">
            <v>2877.2890081403798</v>
          </cell>
          <cell r="E47">
            <v>2793.1199640538398</v>
          </cell>
          <cell r="F47">
            <v>30427.31685685</v>
          </cell>
          <cell r="G47">
            <v>37374.608812605999</v>
          </cell>
          <cell r="H47">
            <v>972.24194790881802</v>
          </cell>
          <cell r="I47">
            <v>1592.03992085288</v>
          </cell>
          <cell r="J47">
            <v>5234.8202056772998</v>
          </cell>
          <cell r="K47">
            <v>33009.404843730998</v>
          </cell>
          <cell r="L47">
            <v>40808.506918169995</v>
          </cell>
        </row>
        <row r="48">
          <cell r="B48" t="str">
            <v>YES BANK Ltd.</v>
          </cell>
          <cell r="C48">
            <v>236.63</v>
          </cell>
          <cell r="D48">
            <v>40.42</v>
          </cell>
          <cell r="E48">
            <v>677.87</v>
          </cell>
          <cell r="F48">
            <v>14938.36</v>
          </cell>
          <cell r="G48">
            <v>15893.28</v>
          </cell>
          <cell r="H48">
            <v>195.7</v>
          </cell>
          <cell r="I48">
            <v>32.25</v>
          </cell>
          <cell r="J48">
            <v>673.86</v>
          </cell>
          <cell r="K48">
            <v>13267.94</v>
          </cell>
          <cell r="L48">
            <v>14169.75</v>
          </cell>
        </row>
        <row r="49">
          <cell r="B49" t="str">
            <v>Bandhan Bank</v>
          </cell>
          <cell r="C49">
            <v>0</v>
          </cell>
          <cell r="D49">
            <v>8.1016227000000001</v>
          </cell>
          <cell r="E49">
            <v>94.713300000000004</v>
          </cell>
          <cell r="F49">
            <v>329.70310000000001</v>
          </cell>
          <cell r="G49">
            <v>432.51802270000002</v>
          </cell>
          <cell r="H49">
            <v>0</v>
          </cell>
          <cell r="I49">
            <v>15.216100000000001</v>
          </cell>
          <cell r="J49">
            <v>440.0729</v>
          </cell>
          <cell r="K49">
            <v>918.79390000000001</v>
          </cell>
          <cell r="L49">
            <v>1374.0828999999999</v>
          </cell>
        </row>
        <row r="50">
          <cell r="B50" t="str">
            <v>DCB Bank Ltd</v>
          </cell>
          <cell r="C50">
            <v>319.32297495526899</v>
          </cell>
          <cell r="D50">
            <v>42.010822666000003</v>
          </cell>
          <cell r="E50">
            <v>273.75441712284999</v>
          </cell>
          <cell r="F50">
            <v>786.59127725656504</v>
          </cell>
          <cell r="G50">
            <v>1421.6794920006841</v>
          </cell>
          <cell r="H50">
            <v>270.25973095370802</v>
          </cell>
          <cell r="I50">
            <v>49.384114148999998</v>
          </cell>
          <cell r="J50">
            <v>480.00850043985002</v>
          </cell>
          <cell r="K50">
            <v>986.33772014709996</v>
          </cell>
          <cell r="L50">
            <v>1785.990065689658</v>
          </cell>
        </row>
        <row r="51">
          <cell r="B51" t="str">
            <v xml:space="preserve">IDFC Bank </v>
          </cell>
          <cell r="C51">
            <v>77.032971709000506</v>
          </cell>
          <cell r="D51">
            <v>404.571844408998</v>
          </cell>
          <cell r="E51">
            <v>389.15647806909698</v>
          </cell>
          <cell r="F51">
            <v>4681.3774587479902</v>
          </cell>
          <cell r="G51">
            <v>5552.1387529350859</v>
          </cell>
          <cell r="H51">
            <v>232.08348619799901</v>
          </cell>
          <cell r="I51">
            <v>895.65822614499996</v>
          </cell>
          <cell r="J51">
            <v>690.63470504830002</v>
          </cell>
          <cell r="K51">
            <v>6832.2776864508496</v>
          </cell>
          <cell r="L51">
            <v>8650.6541038421492</v>
          </cell>
        </row>
        <row r="52">
          <cell r="C52">
            <v>6405.4099491467305</v>
          </cell>
          <cell r="D52">
            <v>17308.776797914375</v>
          </cell>
          <cell r="E52">
            <v>36815.183016601695</v>
          </cell>
          <cell r="F52">
            <v>178709.0647290505</v>
          </cell>
          <cell r="G52">
            <v>239238.43449271328</v>
          </cell>
          <cell r="H52">
            <v>9822.6626825181593</v>
          </cell>
          <cell r="I52">
            <v>18357.660566453582</v>
          </cell>
          <cell r="J52">
            <v>38181.323747054237</v>
          </cell>
          <cell r="K52">
            <v>197201.42429876135</v>
          </cell>
          <cell r="L52">
            <v>263563.07129478734</v>
          </cell>
        </row>
        <row r="54">
          <cell r="B54" t="str">
            <v>Karnataka Grameena Bank</v>
          </cell>
          <cell r="C54">
            <v>14637.490900000001</v>
          </cell>
          <cell r="D54">
            <v>3534.1030000000001</v>
          </cell>
          <cell r="E54">
            <v>2701.7961</v>
          </cell>
          <cell r="F54">
            <v>391.38</v>
          </cell>
          <cell r="G54">
            <v>21264.77</v>
          </cell>
          <cell r="H54">
            <v>14977.720238366999</v>
          </cell>
          <cell r="I54">
            <v>3506.7556587630002</v>
          </cell>
          <cell r="J54">
            <v>2737.4108841500001</v>
          </cell>
          <cell r="K54">
            <v>578.13456473899998</v>
          </cell>
          <cell r="L54">
            <v>21800.021346019003</v>
          </cell>
        </row>
        <row r="55">
          <cell r="B55" t="str">
            <v>Karnataka Vikas Grameena Bank</v>
          </cell>
          <cell r="C55">
            <v>8466.0571340999995</v>
          </cell>
          <cell r="D55">
            <v>1719.4119424</v>
          </cell>
          <cell r="E55">
            <v>1176.9953184999999</v>
          </cell>
          <cell r="F55">
            <v>0</v>
          </cell>
          <cell r="G55">
            <v>11362.464394999999</v>
          </cell>
          <cell r="H55">
            <v>8246.9189999999999</v>
          </cell>
          <cell r="I55">
            <v>1672.2806</v>
          </cell>
          <cell r="J55">
            <v>1212.3969999999999</v>
          </cell>
          <cell r="K55">
            <v>0</v>
          </cell>
          <cell r="L55">
            <v>11131.596600000001</v>
          </cell>
        </row>
        <row r="56">
          <cell r="C56">
            <v>23103.5480341</v>
          </cell>
          <cell r="D56">
            <v>5253.5149424000001</v>
          </cell>
          <cell r="E56">
            <v>3878.7914185</v>
          </cell>
          <cell r="F56">
            <v>391.38</v>
          </cell>
          <cell r="G56">
            <v>32627.234394999999</v>
          </cell>
          <cell r="H56">
            <v>23224.639238366999</v>
          </cell>
          <cell r="I56">
            <v>5179.0362587630007</v>
          </cell>
          <cell r="J56">
            <v>3949.8078841500001</v>
          </cell>
          <cell r="K56">
            <v>578.13456473899998</v>
          </cell>
          <cell r="L56">
            <v>32931.617946019003</v>
          </cell>
        </row>
        <row r="57">
          <cell r="C57">
            <v>46064.864589507728</v>
          </cell>
          <cell r="D57">
            <v>72254.405773582374</v>
          </cell>
          <cell r="E57">
            <v>101069.8764465017</v>
          </cell>
          <cell r="F57">
            <v>425012.86177201848</v>
          </cell>
          <cell r="G57">
            <v>644402.00858161028</v>
          </cell>
          <cell r="H57">
            <v>50963.501064054159</v>
          </cell>
          <cell r="I57">
            <v>71793.366515359579</v>
          </cell>
          <cell r="J57">
            <v>104502.39213169123</v>
          </cell>
          <cell r="K57">
            <v>438221.91084764036</v>
          </cell>
          <cell r="L57">
            <v>665481.17055874539</v>
          </cell>
        </row>
        <row r="58">
          <cell r="C58">
            <v>69168.412623607728</v>
          </cell>
          <cell r="D58">
            <v>77507.920715982371</v>
          </cell>
          <cell r="E58">
            <v>104948.6678650017</v>
          </cell>
          <cell r="F58">
            <v>425404.24177201849</v>
          </cell>
          <cell r="G58">
            <v>677029.24297661032</v>
          </cell>
          <cell r="H58">
            <v>74188.140302421161</v>
          </cell>
          <cell r="I58">
            <v>76972.402774122573</v>
          </cell>
          <cell r="J58">
            <v>108452.20001584123</v>
          </cell>
          <cell r="K58">
            <v>438800.04541237938</v>
          </cell>
          <cell r="L58">
            <v>698412.78850476444</v>
          </cell>
        </row>
        <row r="60">
          <cell r="B60" t="str">
            <v>KSCARD Bk.Ltd</v>
          </cell>
          <cell r="C60">
            <v>1879.8307</v>
          </cell>
          <cell r="D60">
            <v>0</v>
          </cell>
          <cell r="E60">
            <v>0</v>
          </cell>
          <cell r="F60">
            <v>0</v>
          </cell>
          <cell r="G60">
            <v>1879.8307</v>
          </cell>
          <cell r="H60">
            <v>1851.2636</v>
          </cell>
          <cell r="I60">
            <v>0</v>
          </cell>
          <cell r="J60">
            <v>0</v>
          </cell>
          <cell r="K60">
            <v>0</v>
          </cell>
          <cell r="L60">
            <v>1851.2636</v>
          </cell>
        </row>
        <row r="61">
          <cell r="B61" t="str">
            <v xml:space="preserve">K.S.Coop Apex Bank ltd </v>
          </cell>
          <cell r="C61">
            <v>11929.8338</v>
          </cell>
          <cell r="D61">
            <v>6098.9362000000001</v>
          </cell>
          <cell r="E61">
            <v>7010.0690999999997</v>
          </cell>
          <cell r="F61">
            <v>6110.2152999999998</v>
          </cell>
          <cell r="G61">
            <v>31149.054400000001</v>
          </cell>
          <cell r="H61">
            <v>9660.776307184</v>
          </cell>
          <cell r="I61">
            <v>7920.1271100040003</v>
          </cell>
          <cell r="J61">
            <v>10907.537415753</v>
          </cell>
          <cell r="K61">
            <v>14804.27</v>
          </cell>
          <cell r="L61">
            <v>43292.710832940997</v>
          </cell>
        </row>
        <row r="62">
          <cell r="B62" t="str">
            <v>Indl.Co.Op.Bank ltd.</v>
          </cell>
          <cell r="C62">
            <v>0</v>
          </cell>
          <cell r="D62">
            <v>3.92</v>
          </cell>
          <cell r="E62">
            <v>75.22</v>
          </cell>
          <cell r="F62">
            <v>91.44</v>
          </cell>
          <cell r="G62">
            <v>170.57999999999998</v>
          </cell>
          <cell r="H62">
            <v>0</v>
          </cell>
          <cell r="I62">
            <v>3.92</v>
          </cell>
          <cell r="J62">
            <v>75.22</v>
          </cell>
          <cell r="K62">
            <v>91.44</v>
          </cell>
          <cell r="L62">
            <v>170.57999999999998</v>
          </cell>
        </row>
        <row r="63">
          <cell r="B63" t="str">
            <v>Total (E)</v>
          </cell>
          <cell r="C63">
            <v>13809.664500000001</v>
          </cell>
          <cell r="D63">
            <v>6102.8562000000002</v>
          </cell>
          <cell r="E63">
            <v>7085.2891</v>
          </cell>
          <cell r="F63">
            <v>6201.6552999999994</v>
          </cell>
          <cell r="G63">
            <v>33199.465100000001</v>
          </cell>
          <cell r="H63">
            <v>11512.039907184</v>
          </cell>
          <cell r="I63">
            <v>7924.0471100040004</v>
          </cell>
          <cell r="J63">
            <v>10982.757415753</v>
          </cell>
          <cell r="K63">
            <v>14895.710000000001</v>
          </cell>
          <cell r="L63">
            <v>45314.554432940997</v>
          </cell>
        </row>
        <row r="64">
          <cell r="B64" t="str">
            <v>KSFC</v>
          </cell>
          <cell r="C64">
            <v>0</v>
          </cell>
          <cell r="D64">
            <v>0</v>
          </cell>
          <cell r="E64">
            <v>1722.9958999999999</v>
          </cell>
          <cell r="F64">
            <v>294.28190000000001</v>
          </cell>
          <cell r="G64">
            <v>2017.2777999999998</v>
          </cell>
          <cell r="H64">
            <v>0</v>
          </cell>
          <cell r="I64">
            <v>0</v>
          </cell>
          <cell r="J64">
            <v>1848.1706999999999</v>
          </cell>
          <cell r="K64">
            <v>342.51510000000002</v>
          </cell>
          <cell r="L64">
            <v>2190.6857999999997</v>
          </cell>
        </row>
        <row r="65">
          <cell r="C65">
            <v>0</v>
          </cell>
          <cell r="D65">
            <v>0</v>
          </cell>
          <cell r="E65">
            <v>1722.9958999999999</v>
          </cell>
          <cell r="F65">
            <v>294.28190000000001</v>
          </cell>
          <cell r="G65">
            <v>2017.2777999999998</v>
          </cell>
          <cell r="H65">
            <v>0</v>
          </cell>
          <cell r="I65">
            <v>0</v>
          </cell>
          <cell r="J65">
            <v>1848.1706999999999</v>
          </cell>
          <cell r="K65">
            <v>342.51510000000002</v>
          </cell>
          <cell r="L65">
            <v>2190.6857999999997</v>
          </cell>
        </row>
        <row r="67">
          <cell r="B67" t="str">
            <v>Equitas Small Finance Bank</v>
          </cell>
          <cell r="C67">
            <v>71.569999999999993</v>
          </cell>
          <cell r="D67">
            <v>126.06</v>
          </cell>
          <cell r="E67">
            <v>501.50560000000002</v>
          </cell>
          <cell r="F67">
            <v>445.18</v>
          </cell>
          <cell r="G67">
            <v>1144.3156000000001</v>
          </cell>
          <cell r="H67">
            <v>138.19999999999999</v>
          </cell>
          <cell r="I67">
            <v>42.62</v>
          </cell>
          <cell r="J67">
            <v>779.29</v>
          </cell>
          <cell r="K67">
            <v>608.54999999999995</v>
          </cell>
          <cell r="L67">
            <v>1568.6599999999999</v>
          </cell>
        </row>
        <row r="68">
          <cell r="B68" t="str">
            <v>Ujjivan Small Finnance</v>
          </cell>
          <cell r="C68">
            <v>45.68</v>
          </cell>
          <cell r="D68">
            <v>561.03</v>
          </cell>
          <cell r="E68">
            <v>332.34</v>
          </cell>
          <cell r="F68">
            <v>594.29999999999995</v>
          </cell>
          <cell r="G68">
            <v>1533.35</v>
          </cell>
          <cell r="H68">
            <v>117.019961</v>
          </cell>
          <cell r="I68">
            <v>753.80044299999997</v>
          </cell>
          <cell r="J68">
            <v>378.654337</v>
          </cell>
          <cell r="K68">
            <v>915.26693499999999</v>
          </cell>
          <cell r="L68">
            <v>2164.7416760000001</v>
          </cell>
        </row>
        <row r="69">
          <cell r="C69">
            <v>117.25</v>
          </cell>
          <cell r="D69">
            <v>687.08999999999992</v>
          </cell>
          <cell r="E69">
            <v>833.84559999999999</v>
          </cell>
          <cell r="F69">
            <v>1039.48</v>
          </cell>
          <cell r="G69">
            <v>2677.6656000000003</v>
          </cell>
          <cell r="H69">
            <v>255.21996099999998</v>
          </cell>
          <cell r="I69">
            <v>796.42044299999998</v>
          </cell>
          <cell r="J69">
            <v>1157.9443369999999</v>
          </cell>
          <cell r="K69">
            <v>1523.8169349999998</v>
          </cell>
          <cell r="L69">
            <v>3733.401676</v>
          </cell>
        </row>
        <row r="71">
          <cell r="B71" t="str">
            <v>India Post Payments Bank Limited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>
            <v>83095.327123607727</v>
          </cell>
          <cell r="D73">
            <v>84297.866915982362</v>
          </cell>
          <cell r="E73">
            <v>114590.79846500169</v>
          </cell>
          <cell r="F73">
            <v>432939.65897201846</v>
          </cell>
          <cell r="G73">
            <v>714923.65147661022</v>
          </cell>
          <cell r="H73">
            <v>85955.400170605164</v>
          </cell>
          <cell r="I73">
            <v>85692.870327126569</v>
          </cell>
          <cell r="J73">
            <v>122441.07246859423</v>
          </cell>
          <cell r="K73">
            <v>455562.08744737942</v>
          </cell>
          <cell r="L73">
            <v>749651.43041370541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S"/>
      <sheetName val="PASHU"/>
      <sheetName val="npapmegp"/>
      <sheetName val="Sheet1"/>
      <sheetName val="REPORT-pmegp-npa level"/>
    </sheetNames>
    <sheetDataSet>
      <sheetData sheetId="0">
        <row r="6">
          <cell r="B6" t="str">
            <v>Canara Bank</v>
          </cell>
          <cell r="CW6">
            <v>2646</v>
          </cell>
          <cell r="CX6">
            <v>14208</v>
          </cell>
          <cell r="CY6">
            <v>212</v>
          </cell>
          <cell r="CZ6">
            <v>1137</v>
          </cell>
          <cell r="DA6">
            <v>238</v>
          </cell>
          <cell r="DB6">
            <v>1279</v>
          </cell>
          <cell r="DC6">
            <v>4352</v>
          </cell>
          <cell r="DD6">
            <v>359</v>
          </cell>
          <cell r="DE6">
            <v>392</v>
          </cell>
          <cell r="DF6">
            <v>30.630630630630627</v>
          </cell>
          <cell r="DG6">
            <v>31.574318381706245</v>
          </cell>
          <cell r="DH6">
            <v>30.64894448788116</v>
          </cell>
        </row>
        <row r="7">
          <cell r="B7" t="str">
            <v>Corporation Bank</v>
          </cell>
          <cell r="CW7">
            <v>185</v>
          </cell>
          <cell r="CX7">
            <v>941</v>
          </cell>
          <cell r="CY7">
            <v>0</v>
          </cell>
          <cell r="CZ7">
            <v>0</v>
          </cell>
          <cell r="DA7">
            <v>318</v>
          </cell>
          <cell r="DB7">
            <v>1450</v>
          </cell>
          <cell r="DC7">
            <v>131</v>
          </cell>
          <cell r="DD7">
            <v>0</v>
          </cell>
          <cell r="DE7">
            <v>469</v>
          </cell>
          <cell r="DF7">
            <v>13.921360255047821</v>
          </cell>
          <cell r="DG7" t="e">
            <v>#DIV/0!</v>
          </cell>
          <cell r="DH7">
            <v>32.344827586206897</v>
          </cell>
        </row>
        <row r="8">
          <cell r="B8" t="str">
            <v>Syndicate Bank</v>
          </cell>
          <cell r="CW8">
            <v>421</v>
          </cell>
          <cell r="CX8">
            <v>5213</v>
          </cell>
          <cell r="CY8">
            <v>532</v>
          </cell>
          <cell r="CZ8">
            <v>5123</v>
          </cell>
          <cell r="DA8">
            <v>1262</v>
          </cell>
          <cell r="DB8">
            <v>13201</v>
          </cell>
          <cell r="DC8">
            <v>432</v>
          </cell>
          <cell r="DD8">
            <v>359</v>
          </cell>
          <cell r="DE8">
            <v>732</v>
          </cell>
          <cell r="DF8">
            <v>8.2869748705160173</v>
          </cell>
          <cell r="DG8">
            <v>7.007612726917821</v>
          </cell>
          <cell r="DH8">
            <v>5.5450344670858271</v>
          </cell>
        </row>
        <row r="9">
          <cell r="B9" t="str">
            <v>State Bank of India</v>
          </cell>
          <cell r="CW9">
            <v>217</v>
          </cell>
          <cell r="CX9">
            <v>332</v>
          </cell>
          <cell r="CY9">
            <v>18</v>
          </cell>
          <cell r="CZ9">
            <v>158</v>
          </cell>
          <cell r="DA9">
            <v>30</v>
          </cell>
          <cell r="DB9">
            <v>235</v>
          </cell>
          <cell r="DC9">
            <v>137</v>
          </cell>
          <cell r="DD9">
            <v>0</v>
          </cell>
          <cell r="DE9">
            <v>0</v>
          </cell>
          <cell r="DF9">
            <v>41.265060240963855</v>
          </cell>
          <cell r="DG9">
            <v>0</v>
          </cell>
          <cell r="DH9">
            <v>0</v>
          </cell>
        </row>
        <row r="10">
          <cell r="CW10">
            <v>3469</v>
          </cell>
          <cell r="CX10">
            <v>20694</v>
          </cell>
          <cell r="CY10">
            <v>762</v>
          </cell>
          <cell r="CZ10">
            <v>6418</v>
          </cell>
          <cell r="DA10">
            <v>1848</v>
          </cell>
          <cell r="DB10">
            <v>16165</v>
          </cell>
          <cell r="DC10">
            <v>5052</v>
          </cell>
          <cell r="DD10">
            <v>718</v>
          </cell>
          <cell r="DE10">
            <v>1593</v>
          </cell>
          <cell r="DF10">
            <v>24.412873296607714</v>
          </cell>
          <cell r="DG10">
            <v>11.187285758803366</v>
          </cell>
          <cell r="DH10">
            <v>9.8546241880606242</v>
          </cell>
        </row>
        <row r="12">
          <cell r="B12" t="str">
            <v>Allahabad Bank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 t="e">
            <v>#DIV/0!</v>
          </cell>
          <cell r="DG12" t="e">
            <v>#DIV/0!</v>
          </cell>
          <cell r="DH12" t="e">
            <v>#DIV/0!</v>
          </cell>
        </row>
        <row r="13">
          <cell r="B13" t="str">
            <v>Andhrabank</v>
          </cell>
          <cell r="CW13">
            <v>156</v>
          </cell>
          <cell r="CX13">
            <v>899.85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239.39</v>
          </cell>
          <cell r="DD13">
            <v>0</v>
          </cell>
          <cell r="DE13">
            <v>0</v>
          </cell>
          <cell r="DF13">
            <v>26.603322776018224</v>
          </cell>
          <cell r="DG13" t="e">
            <v>#DIV/0!</v>
          </cell>
          <cell r="DH13" t="e">
            <v>#DIV/0!</v>
          </cell>
        </row>
        <row r="14">
          <cell r="B14" t="str">
            <v>Bank of Baroda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 t="e">
            <v>#DIV/0!</v>
          </cell>
          <cell r="DG14" t="e">
            <v>#DIV/0!</v>
          </cell>
          <cell r="DH14" t="e">
            <v>#DIV/0!</v>
          </cell>
        </row>
        <row r="15">
          <cell r="B15" t="str">
            <v>Bank of India</v>
          </cell>
          <cell r="CW15">
            <v>285</v>
          </cell>
          <cell r="CX15">
            <v>1362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247</v>
          </cell>
          <cell r="DD15">
            <v>0</v>
          </cell>
          <cell r="DE15">
            <v>0</v>
          </cell>
          <cell r="DF15">
            <v>18.135095447870778</v>
          </cell>
          <cell r="DG15" t="e">
            <v>#DIV/0!</v>
          </cell>
          <cell r="DH15" t="e">
            <v>#DIV/0!</v>
          </cell>
        </row>
        <row r="16">
          <cell r="B16" t="str">
            <v>Bank of Maharastra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 t="e">
            <v>#DIV/0!</v>
          </cell>
          <cell r="DG16" t="e">
            <v>#DIV/0!</v>
          </cell>
          <cell r="DH16" t="e">
            <v>#DIV/0!</v>
          </cell>
        </row>
        <row r="17">
          <cell r="B17" t="str">
            <v>Central Bank of India</v>
          </cell>
          <cell r="CW17">
            <v>194</v>
          </cell>
          <cell r="CX17">
            <v>48</v>
          </cell>
          <cell r="CY17">
            <v>155</v>
          </cell>
          <cell r="CZ17">
            <v>25.89</v>
          </cell>
          <cell r="DA17">
            <v>0</v>
          </cell>
          <cell r="DB17">
            <v>0</v>
          </cell>
          <cell r="DC17">
            <v>48</v>
          </cell>
          <cell r="DD17">
            <v>23</v>
          </cell>
          <cell r="DE17">
            <v>0</v>
          </cell>
          <cell r="DF17">
            <v>100</v>
          </cell>
          <cell r="DG17">
            <v>88.837388953263812</v>
          </cell>
          <cell r="DH17" t="e">
            <v>#DIV/0!</v>
          </cell>
        </row>
        <row r="18">
          <cell r="B18" t="str">
            <v xml:space="preserve">Indian Bank 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 t="e">
            <v>#DIV/0!</v>
          </cell>
          <cell r="DG18" t="e">
            <v>#DIV/0!</v>
          </cell>
          <cell r="DH18" t="e">
            <v>#DIV/0!</v>
          </cell>
        </row>
        <row r="19">
          <cell r="B19" t="str">
            <v>Indian Overseas Bank</v>
          </cell>
          <cell r="CW19">
            <v>350</v>
          </cell>
          <cell r="CX19">
            <v>2340</v>
          </cell>
          <cell r="CY19">
            <v>0</v>
          </cell>
          <cell r="CZ19">
            <v>0</v>
          </cell>
          <cell r="DA19">
            <v>135</v>
          </cell>
          <cell r="DB19">
            <v>815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 t="e">
            <v>#DIV/0!</v>
          </cell>
          <cell r="DH19">
            <v>0</v>
          </cell>
        </row>
        <row r="20">
          <cell r="B20" t="str">
            <v>Oriental Bank of Commerce</v>
          </cell>
          <cell r="CW20">
            <v>54</v>
          </cell>
          <cell r="CX20">
            <v>124.06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38.49</v>
          </cell>
          <cell r="DD20">
            <v>0</v>
          </cell>
          <cell r="DE20">
            <v>0</v>
          </cell>
          <cell r="DF20">
            <v>31.025310333709495</v>
          </cell>
          <cell r="DG20" t="e">
            <v>#DIV/0!</v>
          </cell>
          <cell r="DH20" t="e">
            <v>#DIV/0!</v>
          </cell>
        </row>
        <row r="21">
          <cell r="B21" t="str">
            <v>Punjab National Bank</v>
          </cell>
          <cell r="CW21">
            <v>98</v>
          </cell>
          <cell r="CX21">
            <v>357</v>
          </cell>
          <cell r="CY21">
            <v>75</v>
          </cell>
          <cell r="CZ21">
            <v>278</v>
          </cell>
          <cell r="DA21">
            <v>10</v>
          </cell>
          <cell r="DB21">
            <v>78</v>
          </cell>
          <cell r="DC21">
            <v>52</v>
          </cell>
          <cell r="DD21">
            <v>151</v>
          </cell>
          <cell r="DE21">
            <v>41</v>
          </cell>
          <cell r="DF21">
            <v>14.565826330532214</v>
          </cell>
          <cell r="DG21">
            <v>54.316546762589923</v>
          </cell>
          <cell r="DH21">
            <v>52.564102564102569</v>
          </cell>
        </row>
        <row r="22">
          <cell r="B22" t="str">
            <v>Punjab and Synd Bank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 t="e">
            <v>#DIV/0!</v>
          </cell>
          <cell r="DG22" t="e">
            <v>#DIV/0!</v>
          </cell>
          <cell r="DH22" t="e">
            <v>#DIV/0!</v>
          </cell>
        </row>
        <row r="23">
          <cell r="B23" t="str">
            <v>UCO Bank</v>
          </cell>
          <cell r="CW23">
            <v>60</v>
          </cell>
          <cell r="CX23">
            <v>298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 t="e">
            <v>#DIV/0!</v>
          </cell>
          <cell r="DH23" t="e">
            <v>#DIV/0!</v>
          </cell>
        </row>
        <row r="24">
          <cell r="B24" t="str">
            <v>Union Bank Of India</v>
          </cell>
          <cell r="CW24">
            <v>0</v>
          </cell>
          <cell r="CX24">
            <v>0</v>
          </cell>
          <cell r="CY24">
            <v>1</v>
          </cell>
          <cell r="CZ24">
            <v>1.4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 t="e">
            <v>#DIV/0!</v>
          </cell>
          <cell r="DG24">
            <v>0</v>
          </cell>
          <cell r="DH24" t="e">
            <v>#DIV/0!</v>
          </cell>
        </row>
        <row r="25">
          <cell r="B25" t="str">
            <v>United Bank of India</v>
          </cell>
          <cell r="CW25">
            <v>12</v>
          </cell>
          <cell r="CX25">
            <v>36.04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 t="e">
            <v>#DIV/0!</v>
          </cell>
          <cell r="DH25" t="e">
            <v>#DIV/0!</v>
          </cell>
        </row>
        <row r="26">
          <cell r="CW26">
            <v>1209</v>
          </cell>
          <cell r="CX26">
            <v>5464.9500000000007</v>
          </cell>
          <cell r="CY26">
            <v>231</v>
          </cell>
          <cell r="CZ26">
            <v>305.28999999999996</v>
          </cell>
          <cell r="DA26">
            <v>145</v>
          </cell>
          <cell r="DB26">
            <v>893</v>
          </cell>
          <cell r="DC26">
            <v>624.88</v>
          </cell>
          <cell r="DD26">
            <v>174</v>
          </cell>
          <cell r="DE26">
            <v>41</v>
          </cell>
          <cell r="DF26">
            <v>11.434322363425098</v>
          </cell>
          <cell r="DG26">
            <v>56.994988371712154</v>
          </cell>
          <cell r="DH26">
            <v>4.591265397536394</v>
          </cell>
        </row>
        <row r="29">
          <cell r="B29" t="str">
            <v>IDBI Bank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 t="e">
            <v>#DIV/0!</v>
          </cell>
          <cell r="DG29" t="e">
            <v>#DIV/0!</v>
          </cell>
          <cell r="DH29" t="e">
            <v>#DIV/0!</v>
          </cell>
        </row>
        <row r="30">
          <cell r="B30" t="str">
            <v>Karnataka Bank Ltd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 t="e">
            <v>#DIV/0!</v>
          </cell>
          <cell r="DG30" t="e">
            <v>#DIV/0!</v>
          </cell>
          <cell r="DH30" t="e">
            <v>#DIV/0!</v>
          </cell>
        </row>
        <row r="31">
          <cell r="B31" t="str">
            <v>Kotak Mahendra Bank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 t="e">
            <v>#DIV/0!</v>
          </cell>
          <cell r="DG31" t="e">
            <v>#DIV/0!</v>
          </cell>
          <cell r="DH31" t="e">
            <v>#DIV/0!</v>
          </cell>
        </row>
        <row r="32">
          <cell r="B32" t="str">
            <v>Cathelic Syrian Bank Ltd.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 t="e">
            <v>#DIV/0!</v>
          </cell>
          <cell r="DG32" t="e">
            <v>#DIV/0!</v>
          </cell>
          <cell r="DH32" t="e">
            <v>#DIV/0!</v>
          </cell>
        </row>
        <row r="33">
          <cell r="B33" t="str">
            <v>City Union Bank Ltd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 t="e">
            <v>#DIV/0!</v>
          </cell>
          <cell r="DG33" t="e">
            <v>#DIV/0!</v>
          </cell>
          <cell r="DH33" t="e">
            <v>#DIV/0!</v>
          </cell>
        </row>
        <row r="34">
          <cell r="B34" t="str">
            <v>Dhanalaxmi Bank Ltd.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 t="e">
            <v>#DIV/0!</v>
          </cell>
          <cell r="DG34" t="e">
            <v>#DIV/0!</v>
          </cell>
          <cell r="DH34" t="e">
            <v>#DIV/0!</v>
          </cell>
        </row>
        <row r="35">
          <cell r="B35" t="str">
            <v>Federal Bank Ltd.</v>
          </cell>
          <cell r="CW35">
            <v>8</v>
          </cell>
          <cell r="CX35">
            <v>8.7799999999999994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 t="e">
            <v>#DIV/0!</v>
          </cell>
          <cell r="DH35" t="e">
            <v>#DIV/0!</v>
          </cell>
        </row>
        <row r="36">
          <cell r="B36" t="str">
            <v>J and K Bank Ltd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 t="e">
            <v>#DIV/0!</v>
          </cell>
          <cell r="DG36" t="e">
            <v>#DIV/0!</v>
          </cell>
          <cell r="DH36" t="e">
            <v>#DIV/0!</v>
          </cell>
        </row>
        <row r="37">
          <cell r="B37" t="str">
            <v>Karur Vysya Bank Ltd.</v>
          </cell>
          <cell r="CW37">
            <v>7</v>
          </cell>
          <cell r="CX37">
            <v>237.35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22.42</v>
          </cell>
          <cell r="DD37">
            <v>0</v>
          </cell>
          <cell r="DE37">
            <v>0</v>
          </cell>
          <cell r="DF37">
            <v>9.4459658731830647</v>
          </cell>
          <cell r="DG37" t="e">
            <v>#DIV/0!</v>
          </cell>
          <cell r="DH37" t="e">
            <v>#DIV/0!</v>
          </cell>
        </row>
        <row r="38">
          <cell r="B38" t="str">
            <v>Lakshmi Vilas Bank Ltd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 t="e">
            <v>#DIV/0!</v>
          </cell>
          <cell r="DG38" t="e">
            <v>#DIV/0!</v>
          </cell>
          <cell r="DH38" t="e">
            <v>#DIV/0!</v>
          </cell>
        </row>
        <row r="39">
          <cell r="B39" t="str">
            <v xml:space="preserve">Ratnakar Bank Ltd 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 t="e">
            <v>#DIV/0!</v>
          </cell>
          <cell r="DG39" t="e">
            <v>#DIV/0!</v>
          </cell>
          <cell r="DH39" t="e">
            <v>#DIV/0!</v>
          </cell>
        </row>
        <row r="40">
          <cell r="B40" t="str">
            <v>South Indian Bank Ltd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 t="e">
            <v>#DIV/0!</v>
          </cell>
          <cell r="DG40" t="e">
            <v>#DIV/0!</v>
          </cell>
          <cell r="DH40" t="e">
            <v>#DIV/0!</v>
          </cell>
        </row>
        <row r="41">
          <cell r="B41" t="str">
            <v>Tamil Nadu Merchantile Bank Ltd.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 t="e">
            <v>#DIV/0!</v>
          </cell>
          <cell r="DG41" t="e">
            <v>#DIV/0!</v>
          </cell>
          <cell r="DH41" t="e">
            <v>#DIV/0!</v>
          </cell>
        </row>
        <row r="42">
          <cell r="B42" t="str">
            <v>IndusInd Bank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 t="e">
            <v>#DIV/0!</v>
          </cell>
          <cell r="DG42" t="e">
            <v>#DIV/0!</v>
          </cell>
          <cell r="DH42" t="e">
            <v>#DIV/0!</v>
          </cell>
        </row>
        <row r="43">
          <cell r="B43" t="str">
            <v>HDFC Bank Ltd</v>
          </cell>
          <cell r="CW43">
            <v>12</v>
          </cell>
          <cell r="CX43">
            <v>30.38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 t="e">
            <v>#DIV/0!</v>
          </cell>
          <cell r="DH43" t="e">
            <v>#DIV/0!</v>
          </cell>
        </row>
        <row r="44">
          <cell r="B44" t="str">
            <v xml:space="preserve">Axis Bank Ltd </v>
          </cell>
          <cell r="CW44">
            <v>19</v>
          </cell>
          <cell r="CX44">
            <v>124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 t="e">
            <v>#DIV/0!</v>
          </cell>
          <cell r="DH44" t="e">
            <v>#DIV/0!</v>
          </cell>
        </row>
        <row r="45">
          <cell r="B45" t="str">
            <v>ICICI Bank Ltd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 t="e">
            <v>#DIV/0!</v>
          </cell>
          <cell r="DG45" t="e">
            <v>#DIV/0!</v>
          </cell>
          <cell r="DH45" t="e">
            <v>#DIV/0!</v>
          </cell>
        </row>
        <row r="46">
          <cell r="B46" t="str">
            <v>YES BANK Ltd.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</row>
        <row r="47">
          <cell r="B47" t="str">
            <v>Bandhan Bank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</row>
        <row r="48">
          <cell r="B48" t="str">
            <v>DCB Bank Ltd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 t="e">
            <v>#DIV/0!</v>
          </cell>
          <cell r="DG48" t="e">
            <v>#DIV/0!</v>
          </cell>
          <cell r="DH48" t="e">
            <v>#DIV/0!</v>
          </cell>
        </row>
        <row r="49">
          <cell r="B49" t="str">
            <v xml:space="preserve">IDFC Bank 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 t="e">
            <v>#DIV/0!</v>
          </cell>
          <cell r="DG49" t="e">
            <v>#DIV/0!</v>
          </cell>
          <cell r="DH49" t="e">
            <v>#DIV/0!</v>
          </cell>
        </row>
        <row r="50">
          <cell r="CW50">
            <v>46</v>
          </cell>
          <cell r="CX50">
            <v>400.51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22.42</v>
          </cell>
          <cell r="DD50">
            <v>0</v>
          </cell>
          <cell r="DE50">
            <v>0</v>
          </cell>
          <cell r="DF50">
            <v>5.5978627250255926</v>
          </cell>
          <cell r="DG50" t="e">
            <v>#DIV/0!</v>
          </cell>
          <cell r="DH50" t="e">
            <v>#DIV/0!</v>
          </cell>
        </row>
        <row r="53">
          <cell r="B53" t="str">
            <v>Karnataka Grameena Bank</v>
          </cell>
          <cell r="CW53">
            <v>869</v>
          </cell>
          <cell r="CX53">
            <v>1680</v>
          </cell>
          <cell r="CY53">
            <v>1008</v>
          </cell>
          <cell r="CZ53">
            <v>2520</v>
          </cell>
          <cell r="DA53">
            <v>1611</v>
          </cell>
          <cell r="DB53">
            <v>2822</v>
          </cell>
          <cell r="DC53">
            <v>905.5</v>
          </cell>
          <cell r="DD53">
            <v>1216.8</v>
          </cell>
          <cell r="DE53">
            <v>1133.3</v>
          </cell>
          <cell r="DF53">
            <v>53.898809523809518</v>
          </cell>
          <cell r="DG53">
            <v>48.285714285714285</v>
          </cell>
          <cell r="DH53">
            <v>40.159461374911409</v>
          </cell>
        </row>
        <row r="54">
          <cell r="B54" t="str">
            <v>Karnataka Vikas Grameena Bank</v>
          </cell>
          <cell r="CW54">
            <v>186</v>
          </cell>
          <cell r="CX54">
            <v>1234.3699999999999</v>
          </cell>
          <cell r="CY54">
            <v>420</v>
          </cell>
          <cell r="CZ54">
            <v>1772.15</v>
          </cell>
          <cell r="DA54">
            <v>534</v>
          </cell>
          <cell r="DB54">
            <v>2699.61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</row>
        <row r="55">
          <cell r="CW55">
            <v>1055</v>
          </cell>
          <cell r="CX55">
            <v>2914.37</v>
          </cell>
          <cell r="CY55">
            <v>1428</v>
          </cell>
          <cell r="CZ55">
            <v>4292.1499999999996</v>
          </cell>
          <cell r="DA55">
            <v>2145</v>
          </cell>
          <cell r="DB55">
            <v>5521.6100000000006</v>
          </cell>
          <cell r="DC55">
            <v>905.5</v>
          </cell>
          <cell r="DD55">
            <v>1216.8</v>
          </cell>
          <cell r="DE55">
            <v>1133.3</v>
          </cell>
          <cell r="DF55">
            <v>31.070179833034238</v>
          </cell>
          <cell r="DG55">
            <v>28.349428608040263</v>
          </cell>
          <cell r="DH55">
            <v>20.524810698328928</v>
          </cell>
        </row>
        <row r="57">
          <cell r="CW57">
            <v>5779</v>
          </cell>
          <cell r="CX57">
            <v>29473.829999999998</v>
          </cell>
          <cell r="CY57">
            <v>2421</v>
          </cell>
          <cell r="CZ57">
            <v>11015.439999999999</v>
          </cell>
          <cell r="DA57">
            <v>4138</v>
          </cell>
          <cell r="DB57">
            <v>22579.61</v>
          </cell>
          <cell r="DC57">
            <v>6604.8</v>
          </cell>
          <cell r="DD57">
            <v>2108.8000000000002</v>
          </cell>
          <cell r="DE57">
            <v>2767.3</v>
          </cell>
          <cell r="DF57">
            <v>22.409032012466653</v>
          </cell>
          <cell r="DG57">
            <v>19.144037823273518</v>
          </cell>
          <cell r="DH57">
            <v>12.255747552769956</v>
          </cell>
        </row>
        <row r="59">
          <cell r="CW59">
            <v>4724</v>
          </cell>
          <cell r="CX59">
            <v>26559.46</v>
          </cell>
          <cell r="CY59">
            <v>993</v>
          </cell>
          <cell r="CZ59">
            <v>6723.29</v>
          </cell>
          <cell r="DA59">
            <v>1993</v>
          </cell>
          <cell r="DB59">
            <v>17058</v>
          </cell>
          <cell r="DC59">
            <v>5699.3</v>
          </cell>
          <cell r="DD59">
            <v>892</v>
          </cell>
          <cell r="DE59">
            <v>1634</v>
          </cell>
          <cell r="DF59">
            <v>21.458644113999306</v>
          </cell>
          <cell r="DG59">
            <v>13.267314067963751</v>
          </cell>
          <cell r="DH59">
            <v>9.579083128151014</v>
          </cell>
        </row>
        <row r="62">
          <cell r="B62" t="str">
            <v>KSCARD Bk.Ltd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 t="e">
            <v>#DIV/0!</v>
          </cell>
          <cell r="DG62" t="e">
            <v>#DIV/0!</v>
          </cell>
          <cell r="DH62" t="e">
            <v>#DIV/0!</v>
          </cell>
        </row>
        <row r="63">
          <cell r="B63" t="str">
            <v xml:space="preserve">K.S.Coop Apex Bank ltd 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 t="e">
            <v>#DIV/0!</v>
          </cell>
          <cell r="DG63" t="e">
            <v>#DIV/0!</v>
          </cell>
          <cell r="DH63" t="e">
            <v>#DIV/0!</v>
          </cell>
        </row>
        <row r="64">
          <cell r="B64" t="str">
            <v>Indl.Co.Op.Bank ltd.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 t="e">
            <v>#DIV/0!</v>
          </cell>
          <cell r="DG64" t="e">
            <v>#DIV/0!</v>
          </cell>
          <cell r="DH64" t="e">
            <v>#DIV/0!</v>
          </cell>
        </row>
        <row r="65"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 t="e">
            <v>#DIV/0!</v>
          </cell>
          <cell r="DG65" t="e">
            <v>#DIV/0!</v>
          </cell>
          <cell r="DH65" t="e">
            <v>#DIV/0!</v>
          </cell>
        </row>
        <row r="66">
          <cell r="B66" t="str">
            <v>KSFC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 t="e">
            <v>#DIV/0!</v>
          </cell>
          <cell r="DG66" t="e">
            <v>#DIV/0!</v>
          </cell>
          <cell r="DH66" t="e">
            <v>#DIV/0!</v>
          </cell>
        </row>
        <row r="67"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 t="e">
            <v>#DIV/0!</v>
          </cell>
          <cell r="DG67" t="e">
            <v>#DIV/0!</v>
          </cell>
          <cell r="DH67" t="e">
            <v>#DIV/0!</v>
          </cell>
        </row>
        <row r="69">
          <cell r="B69" t="str">
            <v>Equitas Small Finance Bank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 t="e">
            <v>#DIV/0!</v>
          </cell>
          <cell r="DG69" t="e">
            <v>#DIV/0!</v>
          </cell>
          <cell r="DH69" t="e">
            <v>#DIV/0!</v>
          </cell>
        </row>
        <row r="70">
          <cell r="B70" t="str">
            <v>Ujjivan Small Finnance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 t="e">
            <v>#DIV/0!</v>
          </cell>
          <cell r="DG70" t="e">
            <v>#DIV/0!</v>
          </cell>
          <cell r="DH70" t="e">
            <v>#DIV/0!</v>
          </cell>
        </row>
        <row r="71">
          <cell r="DF71" t="e">
            <v>#DIV/0!</v>
          </cell>
          <cell r="DG71" t="e">
            <v>#DIV/0!</v>
          </cell>
          <cell r="DH71" t="e">
            <v>#DIV/0!</v>
          </cell>
        </row>
        <row r="73">
          <cell r="B73" t="str">
            <v>India Post Payments Bank Limited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 t="e">
            <v>#DIV/0!</v>
          </cell>
          <cell r="DG73" t="e">
            <v>#DIV/0!</v>
          </cell>
          <cell r="DH73" t="e">
            <v>#DIV/0!</v>
          </cell>
        </row>
        <row r="74">
          <cell r="DF74" t="e">
            <v>#DIV/0!</v>
          </cell>
          <cell r="DG74" t="e">
            <v>#DIV/0!</v>
          </cell>
          <cell r="DH74" t="e">
            <v>#DIV/0!</v>
          </cell>
        </row>
        <row r="75">
          <cell r="CW75">
            <v>5779</v>
          </cell>
          <cell r="CX75">
            <v>29473.829999999998</v>
          </cell>
          <cell r="CY75">
            <v>2421</v>
          </cell>
          <cell r="CZ75">
            <v>11015.439999999999</v>
          </cell>
          <cell r="DA75">
            <v>4138</v>
          </cell>
          <cell r="DB75">
            <v>22579.61</v>
          </cell>
          <cell r="DC75">
            <v>6604.8</v>
          </cell>
          <cell r="DD75">
            <v>2108.8000000000002</v>
          </cell>
          <cell r="DE75">
            <v>2767.3</v>
          </cell>
          <cell r="DF75">
            <v>22.409032012466653</v>
          </cell>
          <cell r="DG75">
            <v>19.144037823273518</v>
          </cell>
          <cell r="DH75">
            <v>12.255747552769956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J11" sqref="J11"/>
    </sheetView>
  </sheetViews>
  <sheetFormatPr defaultRowHeight="14.25" x14ac:dyDescent="0.2"/>
  <cols>
    <col min="1" max="1" width="4.42578125" style="1" bestFit="1" customWidth="1"/>
    <col min="2" max="2" width="36.28515625" style="1" customWidth="1"/>
    <col min="3" max="3" width="16.7109375" style="34" customWidth="1"/>
    <col min="4" max="4" width="16.5703125" style="1" customWidth="1"/>
    <col min="5" max="5" width="15.42578125" style="34" customWidth="1"/>
    <col min="6" max="6" width="14.28515625" style="1" customWidth="1"/>
    <col min="7" max="7" width="15.7109375" style="34" customWidth="1"/>
    <col min="8" max="8" width="11.42578125" style="1" customWidth="1"/>
    <col min="9" max="16384" width="9.140625" style="1"/>
  </cols>
  <sheetData>
    <row r="1" spans="1:7" ht="15.75" x14ac:dyDescent="0.25">
      <c r="A1" s="555" t="s">
        <v>0</v>
      </c>
      <c r="B1" s="555"/>
      <c r="C1" s="555"/>
      <c r="D1" s="555"/>
      <c r="E1" s="555"/>
      <c r="F1" s="555"/>
      <c r="G1" s="555"/>
    </row>
    <row r="2" spans="1:7" ht="15" x14ac:dyDescent="0.2">
      <c r="A2" s="556" t="s">
        <v>1</v>
      </c>
      <c r="B2" s="556"/>
      <c r="C2" s="556"/>
      <c r="D2" s="556"/>
      <c r="E2" s="556"/>
      <c r="F2" s="556"/>
      <c r="G2" s="556"/>
    </row>
    <row r="3" spans="1:7" x14ac:dyDescent="0.2">
      <c r="A3" s="556" t="s">
        <v>2</v>
      </c>
      <c r="B3" s="557" t="s">
        <v>3</v>
      </c>
      <c r="C3" s="558" t="s">
        <v>4</v>
      </c>
      <c r="D3" s="561" t="s">
        <v>5</v>
      </c>
      <c r="E3" s="562"/>
      <c r="F3" s="556" t="s">
        <v>6</v>
      </c>
      <c r="G3" s="556"/>
    </row>
    <row r="4" spans="1:7" x14ac:dyDescent="0.2">
      <c r="A4" s="556"/>
      <c r="B4" s="557"/>
      <c r="C4" s="559"/>
      <c r="D4" s="563"/>
      <c r="E4" s="564"/>
      <c r="F4" s="556"/>
      <c r="G4" s="556"/>
    </row>
    <row r="5" spans="1:7" x14ac:dyDescent="0.2">
      <c r="A5" s="556"/>
      <c r="B5" s="557"/>
      <c r="C5" s="560"/>
      <c r="D5" s="565"/>
      <c r="E5" s="566"/>
      <c r="F5" s="556"/>
      <c r="G5" s="556"/>
    </row>
    <row r="6" spans="1:7" ht="15" x14ac:dyDescent="0.2">
      <c r="A6" s="556"/>
      <c r="B6" s="557"/>
      <c r="C6" s="2" t="s">
        <v>7</v>
      </c>
      <c r="D6" s="3" t="s">
        <v>8</v>
      </c>
      <c r="E6" s="2" t="s">
        <v>9</v>
      </c>
      <c r="F6" s="4" t="s">
        <v>10</v>
      </c>
      <c r="G6" s="2" t="s">
        <v>9</v>
      </c>
    </row>
    <row r="7" spans="1:7" s="11" customFormat="1" ht="15" x14ac:dyDescent="0.25">
      <c r="A7" s="5" t="s">
        <v>11</v>
      </c>
      <c r="B7" s="6" t="s">
        <v>12</v>
      </c>
      <c r="C7" s="7"/>
      <c r="D7" s="8"/>
      <c r="E7" s="7"/>
      <c r="F7" s="9"/>
      <c r="G7" s="10"/>
    </row>
    <row r="8" spans="1:7" x14ac:dyDescent="0.2">
      <c r="A8" s="12">
        <v>1</v>
      </c>
      <c r="B8" s="13" t="s">
        <v>13</v>
      </c>
      <c r="C8" s="14">
        <v>8997.91</v>
      </c>
      <c r="D8" s="15">
        <v>187620</v>
      </c>
      <c r="E8" s="14">
        <v>1870.38</v>
      </c>
      <c r="F8" s="15">
        <v>572116</v>
      </c>
      <c r="G8" s="14">
        <v>6352.54</v>
      </c>
    </row>
    <row r="9" spans="1:7" x14ac:dyDescent="0.2">
      <c r="A9" s="12">
        <v>2</v>
      </c>
      <c r="B9" s="13" t="s">
        <v>14</v>
      </c>
      <c r="C9" s="14">
        <v>3372.74</v>
      </c>
      <c r="D9" s="15">
        <v>12353</v>
      </c>
      <c r="E9" s="14">
        <v>248.23</v>
      </c>
      <c r="F9" s="15">
        <v>84566</v>
      </c>
      <c r="G9" s="14">
        <v>1738.83</v>
      </c>
    </row>
    <row r="10" spans="1:7" x14ac:dyDescent="0.2">
      <c r="A10" s="12">
        <v>3</v>
      </c>
      <c r="B10" s="13" t="s">
        <v>15</v>
      </c>
      <c r="C10" s="14">
        <v>4404.21</v>
      </c>
      <c r="D10" s="15">
        <v>102452</v>
      </c>
      <c r="E10" s="14">
        <v>1519.64</v>
      </c>
      <c r="F10" s="15">
        <v>261359</v>
      </c>
      <c r="G10" s="14">
        <v>3774</v>
      </c>
    </row>
    <row r="11" spans="1:7" x14ac:dyDescent="0.2">
      <c r="A11" s="12">
        <v>4</v>
      </c>
      <c r="B11" s="13" t="s">
        <v>16</v>
      </c>
      <c r="C11" s="14">
        <v>13127.38</v>
      </c>
      <c r="D11" s="15">
        <v>85284</v>
      </c>
      <c r="E11" s="14">
        <v>2168</v>
      </c>
      <c r="F11" s="15">
        <v>250643</v>
      </c>
      <c r="G11" s="14">
        <v>4553.75</v>
      </c>
    </row>
    <row r="12" spans="1:7" ht="15" x14ac:dyDescent="0.25">
      <c r="A12" s="12"/>
      <c r="B12" s="6" t="s">
        <v>17</v>
      </c>
      <c r="C12" s="16">
        <f t="shared" ref="C12:G12" si="0">SUM(C8:C11)</f>
        <v>29902.239999999998</v>
      </c>
      <c r="D12" s="17">
        <f t="shared" si="0"/>
        <v>387709</v>
      </c>
      <c r="E12" s="16">
        <f t="shared" si="0"/>
        <v>5806.25</v>
      </c>
      <c r="F12" s="17">
        <f t="shared" si="0"/>
        <v>1168684</v>
      </c>
      <c r="G12" s="16">
        <f t="shared" si="0"/>
        <v>16419.12</v>
      </c>
    </row>
    <row r="13" spans="1:7" ht="15.75" x14ac:dyDescent="0.25">
      <c r="A13" s="18" t="s">
        <v>18</v>
      </c>
      <c r="B13" s="19" t="s">
        <v>19</v>
      </c>
      <c r="C13" s="14"/>
      <c r="D13" s="15"/>
      <c r="E13" s="14"/>
      <c r="F13" s="20"/>
      <c r="G13" s="21"/>
    </row>
    <row r="14" spans="1:7" ht="15.75" x14ac:dyDescent="0.25">
      <c r="A14" s="22">
        <v>1</v>
      </c>
      <c r="B14" s="23" t="s">
        <v>20</v>
      </c>
      <c r="C14" s="14">
        <v>81.62</v>
      </c>
      <c r="D14" s="15">
        <v>46</v>
      </c>
      <c r="E14" s="14">
        <v>0.45</v>
      </c>
      <c r="F14" s="15">
        <v>669</v>
      </c>
      <c r="G14" s="14">
        <v>7.02</v>
      </c>
    </row>
    <row r="15" spans="1:7" ht="15.75" x14ac:dyDescent="0.25">
      <c r="A15" s="22">
        <v>2</v>
      </c>
      <c r="B15" s="23" t="s">
        <v>21</v>
      </c>
      <c r="C15" s="14">
        <v>306.44</v>
      </c>
      <c r="D15" s="15">
        <v>2075</v>
      </c>
      <c r="E15" s="14">
        <v>43</v>
      </c>
      <c r="F15" s="15">
        <v>4253</v>
      </c>
      <c r="G15" s="14">
        <v>101.8</v>
      </c>
    </row>
    <row r="16" spans="1:7" ht="15.75" x14ac:dyDescent="0.25">
      <c r="A16" s="22">
        <v>3</v>
      </c>
      <c r="B16" s="23" t="s">
        <v>22</v>
      </c>
      <c r="C16" s="14">
        <v>3607.44</v>
      </c>
      <c r="D16" s="15">
        <v>16456</v>
      </c>
      <c r="E16" s="14">
        <v>377.24</v>
      </c>
      <c r="F16" s="15">
        <v>93409</v>
      </c>
      <c r="G16" s="14">
        <v>1940.99</v>
      </c>
    </row>
    <row r="17" spans="1:7" ht="15.75" x14ac:dyDescent="0.25">
      <c r="A17" s="22">
        <v>4</v>
      </c>
      <c r="B17" s="23" t="s">
        <v>23</v>
      </c>
      <c r="C17" s="14">
        <v>853.74</v>
      </c>
      <c r="D17" s="15">
        <v>5300</v>
      </c>
      <c r="E17" s="14">
        <v>146.62</v>
      </c>
      <c r="F17" s="15">
        <v>34821</v>
      </c>
      <c r="G17" s="14">
        <v>682.95</v>
      </c>
    </row>
    <row r="18" spans="1:7" ht="15.75" x14ac:dyDescent="0.25">
      <c r="A18" s="22">
        <v>5</v>
      </c>
      <c r="B18" s="23" t="s">
        <v>24</v>
      </c>
      <c r="C18" s="14">
        <v>166.76</v>
      </c>
      <c r="D18" s="15">
        <v>2315</v>
      </c>
      <c r="E18" s="14">
        <v>36.840000000000003</v>
      </c>
      <c r="F18" s="15">
        <v>8834</v>
      </c>
      <c r="G18" s="14">
        <v>136.81</v>
      </c>
    </row>
    <row r="19" spans="1:7" ht="15.75" x14ac:dyDescent="0.25">
      <c r="A19" s="22">
        <v>6</v>
      </c>
      <c r="B19" s="23" t="s">
        <v>25</v>
      </c>
      <c r="C19" s="14">
        <v>337.97</v>
      </c>
      <c r="D19" s="15">
        <v>4224</v>
      </c>
      <c r="E19" s="14">
        <v>53.61</v>
      </c>
      <c r="F19" s="15">
        <v>3583</v>
      </c>
      <c r="G19" s="14">
        <v>38.03</v>
      </c>
    </row>
    <row r="20" spans="1:7" ht="15.75" x14ac:dyDescent="0.25">
      <c r="A20" s="22">
        <v>7</v>
      </c>
      <c r="B20" s="23" t="s">
        <v>26</v>
      </c>
      <c r="C20" s="14">
        <v>574.53</v>
      </c>
      <c r="D20" s="15">
        <v>14256</v>
      </c>
      <c r="E20" s="14">
        <v>138.01</v>
      </c>
      <c r="F20" s="15">
        <v>17549</v>
      </c>
      <c r="G20" s="14">
        <v>184.95</v>
      </c>
    </row>
    <row r="21" spans="1:7" ht="15.75" x14ac:dyDescent="0.25">
      <c r="A21" s="22">
        <v>8</v>
      </c>
      <c r="B21" s="23" t="s">
        <v>27</v>
      </c>
      <c r="C21" s="14">
        <v>837.21</v>
      </c>
      <c r="D21" s="15">
        <v>46173</v>
      </c>
      <c r="E21" s="14">
        <v>410.6</v>
      </c>
      <c r="F21" s="15">
        <v>53366</v>
      </c>
      <c r="G21" s="14">
        <v>623.91999999999996</v>
      </c>
    </row>
    <row r="22" spans="1:7" ht="15.75" x14ac:dyDescent="0.25">
      <c r="A22" s="22">
        <v>9</v>
      </c>
      <c r="B22" s="23" t="s">
        <v>28</v>
      </c>
      <c r="C22" s="14">
        <v>141.06</v>
      </c>
      <c r="D22" s="15">
        <v>536</v>
      </c>
      <c r="E22" s="14">
        <v>12.89</v>
      </c>
      <c r="F22" s="15">
        <v>2871</v>
      </c>
      <c r="G22" s="14">
        <v>51.36</v>
      </c>
    </row>
    <row r="23" spans="1:7" ht="15.75" x14ac:dyDescent="0.25">
      <c r="A23" s="22">
        <v>10</v>
      </c>
      <c r="B23" s="23" t="s">
        <v>29</v>
      </c>
      <c r="C23" s="14">
        <v>183.14</v>
      </c>
      <c r="D23" s="15">
        <v>3932</v>
      </c>
      <c r="E23" s="14">
        <v>90.99</v>
      </c>
      <c r="F23" s="15">
        <v>15002</v>
      </c>
      <c r="G23" s="14">
        <v>274.7</v>
      </c>
    </row>
    <row r="24" spans="1:7" ht="15.75" x14ac:dyDescent="0.25">
      <c r="A24" s="22">
        <v>11</v>
      </c>
      <c r="B24" s="23" t="s">
        <v>30</v>
      </c>
      <c r="C24" s="14">
        <v>16.43</v>
      </c>
      <c r="D24" s="15">
        <v>6</v>
      </c>
      <c r="E24" s="14">
        <v>0.04</v>
      </c>
      <c r="F24" s="15">
        <v>44</v>
      </c>
      <c r="G24" s="14">
        <v>2.02</v>
      </c>
    </row>
    <row r="25" spans="1:7" ht="15.75" x14ac:dyDescent="0.25">
      <c r="A25" s="22">
        <v>12</v>
      </c>
      <c r="B25" s="23" t="s">
        <v>31</v>
      </c>
      <c r="C25" s="14">
        <v>146.27000000000001</v>
      </c>
      <c r="D25" s="15">
        <v>99</v>
      </c>
      <c r="E25" s="14">
        <v>7.03</v>
      </c>
      <c r="F25" s="15">
        <v>3258</v>
      </c>
      <c r="G25" s="14">
        <v>28.08</v>
      </c>
    </row>
    <row r="26" spans="1:7" ht="15.75" x14ac:dyDescent="0.25">
      <c r="A26" s="22">
        <v>13</v>
      </c>
      <c r="B26" s="23" t="s">
        <v>32</v>
      </c>
      <c r="C26" s="14">
        <v>1090.24</v>
      </c>
      <c r="D26" s="15">
        <v>20866</v>
      </c>
      <c r="E26" s="14">
        <v>211.62</v>
      </c>
      <c r="F26" s="15">
        <v>55134</v>
      </c>
      <c r="G26" s="14">
        <v>1015.34</v>
      </c>
    </row>
    <row r="27" spans="1:7" ht="15.75" x14ac:dyDescent="0.25">
      <c r="A27" s="22">
        <v>14</v>
      </c>
      <c r="B27" s="23" t="s">
        <v>33</v>
      </c>
      <c r="C27" s="14">
        <v>17.66</v>
      </c>
      <c r="D27" s="15">
        <v>0</v>
      </c>
      <c r="E27" s="14">
        <v>0</v>
      </c>
      <c r="F27" s="15">
        <v>12</v>
      </c>
      <c r="G27" s="14">
        <v>0.36</v>
      </c>
    </row>
    <row r="28" spans="1:7" ht="15.75" x14ac:dyDescent="0.25">
      <c r="A28" s="22"/>
      <c r="B28" s="19" t="s">
        <v>34</v>
      </c>
      <c r="C28" s="16">
        <f t="shared" ref="C28:G28" si="1">SUM(C14:C27)</f>
        <v>8360.510000000002</v>
      </c>
      <c r="D28" s="17">
        <f t="shared" si="1"/>
        <v>116284</v>
      </c>
      <c r="E28" s="16">
        <f t="shared" si="1"/>
        <v>1528.94</v>
      </c>
      <c r="F28" s="17">
        <f t="shared" si="1"/>
        <v>292805</v>
      </c>
      <c r="G28" s="16">
        <f t="shared" si="1"/>
        <v>5088.33</v>
      </c>
    </row>
    <row r="29" spans="1:7" ht="15.75" x14ac:dyDescent="0.25">
      <c r="A29" s="18" t="s">
        <v>35</v>
      </c>
      <c r="B29" s="19" t="s">
        <v>36</v>
      </c>
      <c r="C29" s="14"/>
      <c r="D29" s="15"/>
      <c r="E29" s="14"/>
      <c r="F29" s="15"/>
      <c r="G29" s="14"/>
    </row>
    <row r="30" spans="1:7" ht="15.75" x14ac:dyDescent="0.25">
      <c r="A30" s="24">
        <v>1</v>
      </c>
      <c r="B30" s="25" t="s">
        <v>37</v>
      </c>
      <c r="C30" s="14">
        <v>627.59</v>
      </c>
      <c r="D30" s="15">
        <v>1901</v>
      </c>
      <c r="E30" s="14">
        <v>53.09</v>
      </c>
      <c r="F30" s="15">
        <v>7159</v>
      </c>
      <c r="G30" s="14">
        <v>253.71</v>
      </c>
    </row>
    <row r="31" spans="1:7" ht="15.75" x14ac:dyDescent="0.25">
      <c r="A31" s="24">
        <v>2</v>
      </c>
      <c r="B31" s="25" t="s">
        <v>38</v>
      </c>
      <c r="C31" s="14">
        <v>1810.87</v>
      </c>
      <c r="D31" s="15">
        <v>2486</v>
      </c>
      <c r="E31" s="14">
        <v>115.59</v>
      </c>
      <c r="F31" s="15">
        <v>20016</v>
      </c>
      <c r="G31" s="14">
        <v>554.91999999999996</v>
      </c>
    </row>
    <row r="32" spans="1:7" ht="15.75" x14ac:dyDescent="0.25">
      <c r="A32" s="24">
        <v>3</v>
      </c>
      <c r="B32" s="25" t="s">
        <v>39</v>
      </c>
      <c r="C32" s="14">
        <v>339.15</v>
      </c>
      <c r="D32" s="15">
        <v>0</v>
      </c>
      <c r="E32" s="14">
        <v>0</v>
      </c>
      <c r="F32" s="15">
        <v>2089</v>
      </c>
      <c r="G32" s="14">
        <v>22.46</v>
      </c>
    </row>
    <row r="33" spans="1:7" ht="15.75" x14ac:dyDescent="0.25">
      <c r="A33" s="24">
        <v>4</v>
      </c>
      <c r="B33" s="25" t="s">
        <v>40</v>
      </c>
      <c r="C33" s="14">
        <v>65.33</v>
      </c>
      <c r="D33" s="15">
        <v>0</v>
      </c>
      <c r="E33" s="14">
        <v>0</v>
      </c>
      <c r="F33" s="15">
        <v>0</v>
      </c>
      <c r="G33" s="14">
        <v>0</v>
      </c>
    </row>
    <row r="34" spans="1:7" ht="15.75" x14ac:dyDescent="0.25">
      <c r="A34" s="24">
        <v>5</v>
      </c>
      <c r="B34" s="25" t="s">
        <v>41</v>
      </c>
      <c r="C34" s="14">
        <v>44.3</v>
      </c>
      <c r="D34" s="15">
        <v>1830</v>
      </c>
      <c r="E34" s="14">
        <v>17.48</v>
      </c>
      <c r="F34" s="15">
        <v>1623</v>
      </c>
      <c r="G34" s="14">
        <v>15.83</v>
      </c>
    </row>
    <row r="35" spans="1:7" ht="15.75" x14ac:dyDescent="0.25">
      <c r="A35" s="24">
        <v>6</v>
      </c>
      <c r="B35" s="25" t="s">
        <v>42</v>
      </c>
      <c r="C35" s="14">
        <v>35.96</v>
      </c>
      <c r="D35" s="15">
        <v>0</v>
      </c>
      <c r="E35" s="14">
        <v>0</v>
      </c>
      <c r="F35" s="15">
        <v>0</v>
      </c>
      <c r="G35" s="14">
        <v>0</v>
      </c>
    </row>
    <row r="36" spans="1:7" ht="15.75" x14ac:dyDescent="0.25">
      <c r="A36" s="24">
        <v>7</v>
      </c>
      <c r="B36" s="25" t="s">
        <v>43</v>
      </c>
      <c r="C36" s="14">
        <v>457.57</v>
      </c>
      <c r="D36" s="15">
        <v>100021</v>
      </c>
      <c r="E36" s="14">
        <v>1373.26</v>
      </c>
      <c r="F36" s="15">
        <v>65707</v>
      </c>
      <c r="G36" s="14">
        <v>994.5</v>
      </c>
    </row>
    <row r="37" spans="1:7" ht="15.75" x14ac:dyDescent="0.25">
      <c r="A37" s="24">
        <v>8</v>
      </c>
      <c r="B37" s="25" t="s">
        <v>44</v>
      </c>
      <c r="C37" s="14">
        <v>13.72</v>
      </c>
      <c r="D37" s="15">
        <v>0</v>
      </c>
      <c r="E37" s="14">
        <v>0</v>
      </c>
      <c r="F37" s="15">
        <v>0</v>
      </c>
      <c r="G37" s="14">
        <v>0</v>
      </c>
    </row>
    <row r="38" spans="1:7" ht="15.75" x14ac:dyDescent="0.25">
      <c r="A38" s="24">
        <v>9</v>
      </c>
      <c r="B38" s="25" t="s">
        <v>45</v>
      </c>
      <c r="C38" s="14">
        <v>115.47</v>
      </c>
      <c r="D38" s="15">
        <v>11544</v>
      </c>
      <c r="E38" s="14">
        <v>157.96</v>
      </c>
      <c r="F38" s="15">
        <v>13772</v>
      </c>
      <c r="G38" s="14">
        <v>194.14</v>
      </c>
    </row>
    <row r="39" spans="1:7" ht="15.75" x14ac:dyDescent="0.25">
      <c r="A39" s="24">
        <v>10</v>
      </c>
      <c r="B39" s="25" t="s">
        <v>46</v>
      </c>
      <c r="C39" s="14">
        <v>121.76</v>
      </c>
      <c r="D39" s="15">
        <v>0</v>
      </c>
      <c r="E39" s="14">
        <v>0</v>
      </c>
      <c r="F39" s="15">
        <v>0</v>
      </c>
      <c r="G39" s="14">
        <v>0</v>
      </c>
    </row>
    <row r="40" spans="1:7" ht="15.75" x14ac:dyDescent="0.25">
      <c r="A40" s="24">
        <v>11</v>
      </c>
      <c r="B40" s="25" t="s">
        <v>47</v>
      </c>
      <c r="C40" s="14">
        <v>255.25</v>
      </c>
      <c r="D40" s="15">
        <v>2819</v>
      </c>
      <c r="E40" s="14">
        <v>49.22</v>
      </c>
      <c r="F40" s="15">
        <v>3653</v>
      </c>
      <c r="G40" s="14">
        <v>178.19</v>
      </c>
    </row>
    <row r="41" spans="1:7" ht="15.75" x14ac:dyDescent="0.25">
      <c r="A41" s="24">
        <v>12</v>
      </c>
      <c r="B41" s="25" t="s">
        <v>48</v>
      </c>
      <c r="C41" s="14">
        <v>101.65</v>
      </c>
      <c r="D41" s="15">
        <v>65</v>
      </c>
      <c r="E41" s="14">
        <v>3.66</v>
      </c>
      <c r="F41" s="15">
        <v>77</v>
      </c>
      <c r="G41" s="14">
        <v>20.99</v>
      </c>
    </row>
    <row r="42" spans="1:7" ht="15.75" x14ac:dyDescent="0.25">
      <c r="A42" s="24">
        <v>13</v>
      </c>
      <c r="B42" s="25" t="s">
        <v>49</v>
      </c>
      <c r="C42" s="14">
        <v>18.63</v>
      </c>
      <c r="D42" s="15">
        <v>6928</v>
      </c>
      <c r="E42" s="14">
        <v>57.74</v>
      </c>
      <c r="F42" s="15">
        <v>5054</v>
      </c>
      <c r="G42" s="14">
        <v>43.69</v>
      </c>
    </row>
    <row r="43" spans="1:7" ht="15.75" x14ac:dyDescent="0.25">
      <c r="A43" s="24">
        <v>14</v>
      </c>
      <c r="B43" s="25" t="s">
        <v>50</v>
      </c>
      <c r="C43" s="14">
        <v>69.33</v>
      </c>
      <c r="D43" s="15">
        <v>0</v>
      </c>
      <c r="E43" s="14">
        <v>0</v>
      </c>
      <c r="F43" s="15">
        <v>0</v>
      </c>
      <c r="G43" s="14">
        <v>0</v>
      </c>
    </row>
    <row r="44" spans="1:7" ht="15.75" x14ac:dyDescent="0.25">
      <c r="A44" s="24">
        <v>15</v>
      </c>
      <c r="B44" s="25" t="s">
        <v>51</v>
      </c>
      <c r="C44" s="14">
        <v>1293.77</v>
      </c>
      <c r="D44" s="15">
        <v>37938</v>
      </c>
      <c r="E44" s="14">
        <v>1117.57</v>
      </c>
      <c r="F44" s="15">
        <v>50157</v>
      </c>
      <c r="G44" s="14">
        <v>1466.6</v>
      </c>
    </row>
    <row r="45" spans="1:7" ht="15.75" x14ac:dyDescent="0.25">
      <c r="A45" s="24">
        <v>16</v>
      </c>
      <c r="B45" s="25" t="s">
        <v>52</v>
      </c>
      <c r="C45" s="14">
        <v>839.4</v>
      </c>
      <c r="D45" s="15">
        <v>913</v>
      </c>
      <c r="E45" s="14">
        <v>28.67</v>
      </c>
      <c r="F45" s="15">
        <v>11730</v>
      </c>
      <c r="G45" s="14">
        <v>714.28</v>
      </c>
    </row>
    <row r="46" spans="1:7" ht="15.75" x14ac:dyDescent="0.25">
      <c r="A46" s="24">
        <v>17</v>
      </c>
      <c r="B46" s="25" t="s">
        <v>53</v>
      </c>
      <c r="C46" s="14">
        <v>1554.9</v>
      </c>
      <c r="D46" s="15">
        <v>91470</v>
      </c>
      <c r="E46" s="14">
        <v>1838.98</v>
      </c>
      <c r="F46" s="15">
        <v>122544</v>
      </c>
      <c r="G46" s="14">
        <v>3401.38</v>
      </c>
    </row>
    <row r="47" spans="1:7" ht="15.75" x14ac:dyDescent="0.25">
      <c r="A47" s="24">
        <v>18</v>
      </c>
      <c r="B47" s="25" t="s">
        <v>54</v>
      </c>
      <c r="C47" s="14">
        <v>207.31</v>
      </c>
      <c r="D47" s="15">
        <v>39</v>
      </c>
      <c r="E47" s="14">
        <v>0.92</v>
      </c>
      <c r="F47" s="15">
        <v>32</v>
      </c>
      <c r="G47" s="14">
        <v>0.67</v>
      </c>
    </row>
    <row r="48" spans="1:7" ht="15.75" x14ac:dyDescent="0.25">
      <c r="A48" s="24">
        <v>19</v>
      </c>
      <c r="B48" s="25" t="s">
        <v>55</v>
      </c>
      <c r="C48" s="14">
        <v>0</v>
      </c>
      <c r="D48" s="15">
        <v>0</v>
      </c>
      <c r="E48" s="14">
        <v>0</v>
      </c>
      <c r="F48" s="15">
        <v>0</v>
      </c>
      <c r="G48" s="14">
        <v>0</v>
      </c>
    </row>
    <row r="49" spans="1:7" ht="15.75" x14ac:dyDescent="0.25">
      <c r="A49" s="24">
        <v>20</v>
      </c>
      <c r="B49" s="25" t="s">
        <v>56</v>
      </c>
      <c r="C49" s="14">
        <v>3861.01</v>
      </c>
      <c r="D49" s="15">
        <v>1382</v>
      </c>
      <c r="E49" s="14">
        <v>62.12</v>
      </c>
      <c r="F49" s="15">
        <v>2394</v>
      </c>
      <c r="G49" s="14">
        <v>179.61</v>
      </c>
    </row>
    <row r="50" spans="1:7" ht="15.75" x14ac:dyDescent="0.25">
      <c r="A50" s="24">
        <v>21</v>
      </c>
      <c r="B50" s="25" t="s">
        <v>57</v>
      </c>
      <c r="C50" s="14">
        <v>0</v>
      </c>
      <c r="D50" s="15">
        <v>293</v>
      </c>
      <c r="E50" s="14">
        <v>23.32</v>
      </c>
      <c r="F50" s="15">
        <v>293</v>
      </c>
      <c r="G50" s="14">
        <v>20.7</v>
      </c>
    </row>
    <row r="51" spans="1:7" ht="15.75" x14ac:dyDescent="0.25">
      <c r="A51" s="22"/>
      <c r="B51" s="19" t="s">
        <v>58</v>
      </c>
      <c r="C51" s="16">
        <f t="shared" ref="C51:G51" si="2">SUM(C30:C50)</f>
        <v>11832.970000000001</v>
      </c>
      <c r="D51" s="17">
        <f t="shared" si="2"/>
        <v>259629</v>
      </c>
      <c r="E51" s="16">
        <f t="shared" si="2"/>
        <v>4899.58</v>
      </c>
      <c r="F51" s="17">
        <f t="shared" si="2"/>
        <v>306300</v>
      </c>
      <c r="G51" s="16">
        <f t="shared" si="2"/>
        <v>8061.6699999999992</v>
      </c>
    </row>
    <row r="52" spans="1:7" ht="15.75" x14ac:dyDescent="0.25">
      <c r="A52" s="18" t="s">
        <v>59</v>
      </c>
      <c r="B52" s="19" t="s">
        <v>60</v>
      </c>
      <c r="C52" s="14"/>
      <c r="D52" s="15"/>
      <c r="E52" s="14"/>
      <c r="F52" s="15"/>
      <c r="G52" s="14"/>
    </row>
    <row r="53" spans="1:7" ht="15.75" x14ac:dyDescent="0.25">
      <c r="A53" s="22">
        <v>1</v>
      </c>
      <c r="B53" s="23" t="s">
        <v>61</v>
      </c>
      <c r="C53" s="14">
        <v>8479.2099999999991</v>
      </c>
      <c r="D53" s="15">
        <v>179932</v>
      </c>
      <c r="E53" s="14">
        <v>2281.11</v>
      </c>
      <c r="F53" s="15">
        <v>249507</v>
      </c>
      <c r="G53" s="14">
        <v>3782.04</v>
      </c>
    </row>
    <row r="54" spans="1:7" ht="15.75" x14ac:dyDescent="0.25">
      <c r="A54" s="24">
        <v>2</v>
      </c>
      <c r="B54" s="23" t="s">
        <v>62</v>
      </c>
      <c r="C54" s="14">
        <v>4562.79</v>
      </c>
      <c r="D54" s="15">
        <v>200653</v>
      </c>
      <c r="E54" s="14">
        <v>3298.54</v>
      </c>
      <c r="F54" s="15">
        <v>286896</v>
      </c>
      <c r="G54" s="14">
        <v>5057.95</v>
      </c>
    </row>
    <row r="55" spans="1:7" ht="15.75" x14ac:dyDescent="0.25">
      <c r="A55" s="18"/>
      <c r="B55" s="19" t="s">
        <v>63</v>
      </c>
      <c r="C55" s="16">
        <f t="shared" ref="C55:G55" si="3">SUM(C53:C54)</f>
        <v>13042</v>
      </c>
      <c r="D55" s="17">
        <f t="shared" si="3"/>
        <v>380585</v>
      </c>
      <c r="E55" s="16">
        <f t="shared" si="3"/>
        <v>5579.65</v>
      </c>
      <c r="F55" s="17">
        <f t="shared" si="3"/>
        <v>536403</v>
      </c>
      <c r="G55" s="16">
        <f t="shared" si="3"/>
        <v>8839.99</v>
      </c>
    </row>
    <row r="56" spans="1:7" ht="15.75" x14ac:dyDescent="0.25">
      <c r="A56" s="19" t="s">
        <v>64</v>
      </c>
      <c r="B56" s="26"/>
      <c r="C56" s="16">
        <f t="shared" ref="C56:G56" si="4">SUM(C12+C28+C51)</f>
        <v>50095.72</v>
      </c>
      <c r="D56" s="17">
        <f t="shared" si="4"/>
        <v>763622</v>
      </c>
      <c r="E56" s="16">
        <f t="shared" si="4"/>
        <v>12234.77</v>
      </c>
      <c r="F56" s="17">
        <f t="shared" si="4"/>
        <v>1767789</v>
      </c>
      <c r="G56" s="16">
        <f t="shared" si="4"/>
        <v>29569.119999999995</v>
      </c>
    </row>
    <row r="57" spans="1:7" ht="15.75" x14ac:dyDescent="0.25">
      <c r="A57" s="19" t="s">
        <v>65</v>
      </c>
      <c r="B57" s="27"/>
      <c r="C57" s="16">
        <f t="shared" ref="C57:G57" si="5">SUM(C55+C56)</f>
        <v>63137.72</v>
      </c>
      <c r="D57" s="17">
        <f t="shared" si="5"/>
        <v>1144207</v>
      </c>
      <c r="E57" s="16">
        <f t="shared" si="5"/>
        <v>17814.419999999998</v>
      </c>
      <c r="F57" s="17">
        <f t="shared" si="5"/>
        <v>2304192</v>
      </c>
      <c r="G57" s="16">
        <f t="shared" si="5"/>
        <v>38409.109999999993</v>
      </c>
    </row>
    <row r="58" spans="1:7" ht="15.75" x14ac:dyDescent="0.25">
      <c r="A58" s="18" t="s">
        <v>66</v>
      </c>
      <c r="B58" s="19" t="s">
        <v>67</v>
      </c>
      <c r="C58" s="14"/>
      <c r="D58" s="15"/>
      <c r="E58" s="14"/>
      <c r="F58" s="15"/>
      <c r="G58" s="14"/>
    </row>
    <row r="59" spans="1:7" ht="15.75" x14ac:dyDescent="0.25">
      <c r="A59" s="24">
        <v>1</v>
      </c>
      <c r="B59" s="25" t="s">
        <v>68</v>
      </c>
      <c r="C59" s="14">
        <v>243.48</v>
      </c>
      <c r="D59" s="15">
        <v>0</v>
      </c>
      <c r="E59" s="14">
        <v>0</v>
      </c>
      <c r="F59" s="15">
        <v>0</v>
      </c>
      <c r="G59" s="14">
        <v>0</v>
      </c>
    </row>
    <row r="60" spans="1:7" ht="18.75" x14ac:dyDescent="0.3">
      <c r="A60" s="28">
        <v>2</v>
      </c>
      <c r="B60" s="25" t="s">
        <v>69</v>
      </c>
      <c r="C60" s="14">
        <v>9417.35</v>
      </c>
      <c r="D60" s="15">
        <v>2230502</v>
      </c>
      <c r="E60" s="14">
        <v>12987.17</v>
      </c>
      <c r="F60" s="15">
        <v>2338065</v>
      </c>
      <c r="G60" s="14">
        <v>13309.8</v>
      </c>
    </row>
    <row r="61" spans="1:7" ht="18.75" x14ac:dyDescent="0.3">
      <c r="A61" s="28">
        <v>3</v>
      </c>
      <c r="B61" s="25" t="s">
        <v>70</v>
      </c>
      <c r="C61" s="14">
        <v>0.97</v>
      </c>
      <c r="D61" s="15">
        <v>0</v>
      </c>
      <c r="E61" s="14">
        <v>0</v>
      </c>
      <c r="F61" s="15">
        <v>0</v>
      </c>
      <c r="G61" s="14">
        <v>0</v>
      </c>
    </row>
    <row r="62" spans="1:7" ht="15.75" x14ac:dyDescent="0.25">
      <c r="A62" s="22"/>
      <c r="B62" s="19" t="s">
        <v>71</v>
      </c>
      <c r="C62" s="16">
        <f t="shared" ref="C62:G62" si="6">C59+C60+C61</f>
        <v>9661.7999999999993</v>
      </c>
      <c r="D62" s="17">
        <f t="shared" si="6"/>
        <v>2230502</v>
      </c>
      <c r="E62" s="16">
        <f t="shared" si="6"/>
        <v>12987.17</v>
      </c>
      <c r="F62" s="17">
        <f t="shared" si="6"/>
        <v>2338065</v>
      </c>
      <c r="G62" s="16">
        <f t="shared" si="6"/>
        <v>13309.8</v>
      </c>
    </row>
    <row r="63" spans="1:7" ht="15.75" x14ac:dyDescent="0.25">
      <c r="A63" s="29" t="s">
        <v>72</v>
      </c>
      <c r="B63" s="25" t="s">
        <v>73</v>
      </c>
      <c r="C63" s="14">
        <v>16.36</v>
      </c>
      <c r="D63" s="15">
        <v>0</v>
      </c>
      <c r="E63" s="14">
        <v>0</v>
      </c>
      <c r="F63" s="15">
        <v>0</v>
      </c>
      <c r="G63" s="14">
        <v>0</v>
      </c>
    </row>
    <row r="64" spans="1:7" ht="15.75" x14ac:dyDescent="0.25">
      <c r="A64" s="29"/>
      <c r="B64" s="30" t="s">
        <v>74</v>
      </c>
      <c r="C64" s="16">
        <f t="shared" ref="C64:G64" si="7">SUM(C63)</f>
        <v>16.36</v>
      </c>
      <c r="D64" s="17">
        <f t="shared" si="7"/>
        <v>0</v>
      </c>
      <c r="E64" s="16">
        <f t="shared" si="7"/>
        <v>0</v>
      </c>
      <c r="F64" s="17">
        <f t="shared" si="7"/>
        <v>0</v>
      </c>
      <c r="G64" s="16">
        <f t="shared" si="7"/>
        <v>0</v>
      </c>
    </row>
    <row r="65" spans="1:7" ht="15.75" x14ac:dyDescent="0.25">
      <c r="A65" s="29" t="s">
        <v>75</v>
      </c>
      <c r="B65" s="30" t="s">
        <v>76</v>
      </c>
      <c r="C65" s="14"/>
      <c r="D65" s="15"/>
      <c r="E65" s="14"/>
      <c r="F65" s="15"/>
      <c r="G65" s="14"/>
    </row>
    <row r="66" spans="1:7" ht="15.75" x14ac:dyDescent="0.25">
      <c r="A66" s="29">
        <v>1</v>
      </c>
      <c r="B66" s="25" t="s">
        <v>77</v>
      </c>
      <c r="C66" s="14">
        <v>0.48</v>
      </c>
      <c r="D66" s="15">
        <v>0</v>
      </c>
      <c r="E66" s="14">
        <v>0</v>
      </c>
      <c r="F66" s="15">
        <v>0</v>
      </c>
      <c r="G66" s="14">
        <v>0</v>
      </c>
    </row>
    <row r="67" spans="1:7" ht="15.75" x14ac:dyDescent="0.25">
      <c r="A67" s="29">
        <v>2</v>
      </c>
      <c r="B67" s="25" t="s">
        <v>78</v>
      </c>
      <c r="C67" s="14">
        <v>0</v>
      </c>
      <c r="D67" s="15">
        <v>0</v>
      </c>
      <c r="E67" s="14">
        <v>0</v>
      </c>
      <c r="F67" s="15">
        <v>0</v>
      </c>
      <c r="G67" s="14">
        <v>0</v>
      </c>
    </row>
    <row r="68" spans="1:7" ht="15.75" x14ac:dyDescent="0.25">
      <c r="A68" s="24"/>
      <c r="B68" s="30" t="s">
        <v>79</v>
      </c>
      <c r="C68" s="16">
        <f t="shared" ref="C68:G68" si="8">C66+C67</f>
        <v>0.48</v>
      </c>
      <c r="D68" s="17">
        <f t="shared" si="8"/>
        <v>0</v>
      </c>
      <c r="E68" s="16">
        <f t="shared" si="8"/>
        <v>0</v>
      </c>
      <c r="F68" s="17">
        <f t="shared" si="8"/>
        <v>0</v>
      </c>
      <c r="G68" s="16">
        <f t="shared" si="8"/>
        <v>0</v>
      </c>
    </row>
    <row r="69" spans="1:7" ht="15.75" x14ac:dyDescent="0.25">
      <c r="A69" s="29" t="s">
        <v>80</v>
      </c>
      <c r="B69" s="31" t="s">
        <v>81</v>
      </c>
      <c r="C69" s="16"/>
      <c r="D69" s="17"/>
      <c r="E69" s="16"/>
      <c r="F69" s="17"/>
      <c r="G69" s="16"/>
    </row>
    <row r="70" spans="1:7" ht="15.75" x14ac:dyDescent="0.25">
      <c r="A70" s="24">
        <v>1</v>
      </c>
      <c r="B70" s="32" t="s">
        <v>82</v>
      </c>
      <c r="C70" s="14">
        <v>0</v>
      </c>
      <c r="D70" s="15">
        <v>0</v>
      </c>
      <c r="E70" s="14">
        <v>0</v>
      </c>
      <c r="F70" s="15">
        <v>0</v>
      </c>
      <c r="G70" s="14">
        <v>0</v>
      </c>
    </row>
    <row r="71" spans="1:7" ht="15.75" x14ac:dyDescent="0.25">
      <c r="A71" s="24"/>
      <c r="B71" s="30" t="s">
        <v>83</v>
      </c>
      <c r="C71" s="16">
        <f t="shared" ref="C71:G71" si="9">SUM(C70)</f>
        <v>0</v>
      </c>
      <c r="D71" s="17">
        <f t="shared" si="9"/>
        <v>0</v>
      </c>
      <c r="E71" s="16">
        <f t="shared" si="9"/>
        <v>0</v>
      </c>
      <c r="F71" s="17">
        <f t="shared" si="9"/>
        <v>0</v>
      </c>
      <c r="G71" s="16">
        <f t="shared" si="9"/>
        <v>0</v>
      </c>
    </row>
    <row r="72" spans="1:7" ht="15.75" x14ac:dyDescent="0.25">
      <c r="A72" s="29"/>
      <c r="B72" s="33" t="s">
        <v>84</v>
      </c>
      <c r="C72" s="16">
        <f t="shared" ref="C72:G72" si="10">SUM(C57+C62+C64+C68+C71)</f>
        <v>72816.36</v>
      </c>
      <c r="D72" s="17">
        <f t="shared" si="10"/>
        <v>3374709</v>
      </c>
      <c r="E72" s="16">
        <f t="shared" si="10"/>
        <v>30801.589999999997</v>
      </c>
      <c r="F72" s="17">
        <f t="shared" si="10"/>
        <v>4642257</v>
      </c>
      <c r="G72" s="16">
        <f t="shared" si="10"/>
        <v>51718.909999999989</v>
      </c>
    </row>
  </sheetData>
  <mergeCells count="7">
    <mergeCell ref="A1:G1"/>
    <mergeCell ref="A2:G2"/>
    <mergeCell ref="A3:A6"/>
    <mergeCell ref="B3:B6"/>
    <mergeCell ref="C3:C5"/>
    <mergeCell ref="D3:E5"/>
    <mergeCell ref="F3:G5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Normal="100" workbookViewId="0">
      <selection activeCell="Q7" sqref="Q7"/>
    </sheetView>
  </sheetViews>
  <sheetFormatPr defaultColWidth="8.85546875" defaultRowHeight="15" x14ac:dyDescent="0.2"/>
  <cols>
    <col min="1" max="1" width="14.7109375" style="544" bestFit="1" customWidth="1"/>
    <col min="2" max="2" width="11" style="544" customWidth="1"/>
    <col min="3" max="3" width="9.85546875" style="544" customWidth="1"/>
    <col min="4" max="4" width="10" style="544" customWidth="1"/>
    <col min="5" max="5" width="9.28515625" style="544" customWidth="1"/>
    <col min="6" max="6" width="7.42578125" style="544" customWidth="1"/>
    <col min="7" max="7" width="9" style="544" customWidth="1"/>
    <col min="8" max="8" width="9.5703125" style="544" customWidth="1"/>
    <col min="9" max="9" width="8.7109375" style="544" customWidth="1"/>
    <col min="10" max="10" width="8.42578125" style="544" customWidth="1"/>
    <col min="11" max="11" width="10.28515625" style="544" customWidth="1"/>
    <col min="12" max="12" width="8.7109375" style="544" customWidth="1"/>
    <col min="13" max="13" width="9.140625" style="544" customWidth="1"/>
    <col min="14" max="16384" width="8.85546875" style="544"/>
  </cols>
  <sheetData>
    <row r="1" spans="1:13" ht="39" customHeight="1" x14ac:dyDescent="0.25">
      <c r="A1" s="678" t="s">
        <v>761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</row>
    <row r="2" spans="1:13" ht="15.75" x14ac:dyDescent="0.2">
      <c r="A2" s="679" t="s">
        <v>760</v>
      </c>
      <c r="B2" s="679" t="s">
        <v>748</v>
      </c>
      <c r="C2" s="679"/>
      <c r="D2" s="679"/>
      <c r="E2" s="679" t="s">
        <v>747</v>
      </c>
      <c r="F2" s="679"/>
      <c r="G2" s="679"/>
      <c r="H2" s="679" t="s">
        <v>746</v>
      </c>
      <c r="I2" s="679"/>
      <c r="J2" s="679"/>
      <c r="K2" s="679" t="s">
        <v>317</v>
      </c>
      <c r="L2" s="679"/>
      <c r="M2" s="679"/>
    </row>
    <row r="3" spans="1:13" ht="49.15" customHeight="1" x14ac:dyDescent="0.2">
      <c r="A3" s="679"/>
      <c r="B3" s="545" t="s">
        <v>742</v>
      </c>
      <c r="C3" s="545" t="s">
        <v>759</v>
      </c>
      <c r="D3" s="545" t="s">
        <v>740</v>
      </c>
      <c r="E3" s="545" t="s">
        <v>742</v>
      </c>
      <c r="F3" s="545" t="s">
        <v>759</v>
      </c>
      <c r="G3" s="545" t="s">
        <v>740</v>
      </c>
      <c r="H3" s="545" t="s">
        <v>742</v>
      </c>
      <c r="I3" s="545" t="s">
        <v>759</v>
      </c>
      <c r="J3" s="545" t="s">
        <v>740</v>
      </c>
      <c r="K3" s="545" t="s">
        <v>742</v>
      </c>
      <c r="L3" s="545" t="s">
        <v>759</v>
      </c>
      <c r="M3" s="545" t="s">
        <v>740</v>
      </c>
    </row>
    <row r="4" spans="1:13" ht="15.75" x14ac:dyDescent="0.25">
      <c r="A4" s="546" t="s">
        <v>360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</row>
    <row r="5" spans="1:13" x14ac:dyDescent="0.2">
      <c r="A5" s="548" t="s">
        <v>323</v>
      </c>
      <c r="B5" s="549">
        <v>94758</v>
      </c>
      <c r="C5" s="549">
        <v>273.39</v>
      </c>
      <c r="D5" s="549">
        <v>272.52999999999997</v>
      </c>
      <c r="E5" s="549">
        <v>16861</v>
      </c>
      <c r="F5" s="549">
        <v>206.14</v>
      </c>
      <c r="G5" s="549">
        <v>202.68</v>
      </c>
      <c r="H5" s="549">
        <v>5867</v>
      </c>
      <c r="I5" s="549">
        <v>440</v>
      </c>
      <c r="J5" s="549">
        <v>436.34</v>
      </c>
      <c r="K5" s="549">
        <v>117486</v>
      </c>
      <c r="L5" s="549">
        <v>919.53</v>
      </c>
      <c r="M5" s="549">
        <v>911.55</v>
      </c>
    </row>
    <row r="6" spans="1:13" ht="30" x14ac:dyDescent="0.2">
      <c r="A6" s="548" t="s">
        <v>325</v>
      </c>
      <c r="B6" s="549">
        <v>85498</v>
      </c>
      <c r="C6" s="549">
        <v>239.18</v>
      </c>
      <c r="D6" s="549">
        <v>238.74</v>
      </c>
      <c r="E6" s="549">
        <v>11000</v>
      </c>
      <c r="F6" s="549">
        <v>118.82</v>
      </c>
      <c r="G6" s="549">
        <v>113.41</v>
      </c>
      <c r="H6" s="549">
        <v>3255</v>
      </c>
      <c r="I6" s="549">
        <v>98.81</v>
      </c>
      <c r="J6" s="549">
        <v>92.95</v>
      </c>
      <c r="K6" s="549">
        <v>99753</v>
      </c>
      <c r="L6" s="549">
        <v>456.81</v>
      </c>
      <c r="M6" s="549">
        <v>445.11</v>
      </c>
    </row>
    <row r="7" spans="1:13" ht="30" x14ac:dyDescent="0.2">
      <c r="A7" s="548" t="s">
        <v>758</v>
      </c>
      <c r="B7" s="549">
        <v>449528</v>
      </c>
      <c r="C7" s="549">
        <v>1332.23</v>
      </c>
      <c r="D7" s="549">
        <v>1329.58</v>
      </c>
      <c r="E7" s="549">
        <v>59499</v>
      </c>
      <c r="F7" s="549">
        <v>928.32</v>
      </c>
      <c r="G7" s="549">
        <v>900.73</v>
      </c>
      <c r="H7" s="549">
        <v>13478</v>
      </c>
      <c r="I7" s="549">
        <v>1100.8499999999999</v>
      </c>
      <c r="J7" s="549">
        <v>1056.26</v>
      </c>
      <c r="K7" s="549">
        <v>522505</v>
      </c>
      <c r="L7" s="549">
        <v>3361.4</v>
      </c>
      <c r="M7" s="549">
        <v>3286.58</v>
      </c>
    </row>
    <row r="8" spans="1:13" x14ac:dyDescent="0.2">
      <c r="A8" s="548" t="s">
        <v>757</v>
      </c>
      <c r="B8" s="549">
        <v>285529</v>
      </c>
      <c r="C8" s="549">
        <v>794.37</v>
      </c>
      <c r="D8" s="549">
        <v>792.12</v>
      </c>
      <c r="E8" s="549">
        <v>51442</v>
      </c>
      <c r="F8" s="549">
        <v>557.30999999999995</v>
      </c>
      <c r="G8" s="549">
        <v>546.76</v>
      </c>
      <c r="H8" s="549">
        <v>11379</v>
      </c>
      <c r="I8" s="549">
        <v>659.77</v>
      </c>
      <c r="J8" s="549">
        <v>653.03</v>
      </c>
      <c r="K8" s="549">
        <v>348350</v>
      </c>
      <c r="L8" s="549">
        <v>2011.45</v>
      </c>
      <c r="M8" s="549">
        <v>1991.91</v>
      </c>
    </row>
    <row r="9" spans="1:13" x14ac:dyDescent="0.2">
      <c r="A9" s="548" t="s">
        <v>756</v>
      </c>
      <c r="B9" s="549">
        <v>210001</v>
      </c>
      <c r="C9" s="549">
        <v>584.94000000000005</v>
      </c>
      <c r="D9" s="549">
        <v>584.45000000000005</v>
      </c>
      <c r="E9" s="549">
        <v>49002</v>
      </c>
      <c r="F9" s="549">
        <v>511.16</v>
      </c>
      <c r="G9" s="549">
        <v>504.42</v>
      </c>
      <c r="H9" s="549">
        <v>5320</v>
      </c>
      <c r="I9" s="549">
        <v>240.25</v>
      </c>
      <c r="J9" s="549">
        <v>234.89</v>
      </c>
      <c r="K9" s="549">
        <v>264323</v>
      </c>
      <c r="L9" s="549">
        <v>1336.36</v>
      </c>
      <c r="M9" s="549">
        <v>1323.76</v>
      </c>
    </row>
    <row r="10" spans="1:13" x14ac:dyDescent="0.2">
      <c r="A10" s="548" t="s">
        <v>328</v>
      </c>
      <c r="B10" s="549">
        <v>100821</v>
      </c>
      <c r="C10" s="549">
        <v>280.8</v>
      </c>
      <c r="D10" s="549">
        <v>280.66000000000003</v>
      </c>
      <c r="E10" s="549">
        <v>17122</v>
      </c>
      <c r="F10" s="549">
        <v>148.65</v>
      </c>
      <c r="G10" s="549">
        <v>144.49</v>
      </c>
      <c r="H10" s="549">
        <v>3879</v>
      </c>
      <c r="I10" s="549">
        <v>114.38</v>
      </c>
      <c r="J10" s="549">
        <v>110.81</v>
      </c>
      <c r="K10" s="549">
        <v>121822</v>
      </c>
      <c r="L10" s="549">
        <v>543.83000000000004</v>
      </c>
      <c r="M10" s="549">
        <v>535.97</v>
      </c>
    </row>
    <row r="11" spans="1:13" x14ac:dyDescent="0.2">
      <c r="A11" s="548" t="s">
        <v>755</v>
      </c>
      <c r="B11" s="549">
        <v>123129</v>
      </c>
      <c r="C11" s="549">
        <v>359.32</v>
      </c>
      <c r="D11" s="549">
        <v>358.47</v>
      </c>
      <c r="E11" s="549">
        <v>24616</v>
      </c>
      <c r="F11" s="549">
        <v>242.14</v>
      </c>
      <c r="G11" s="549">
        <v>237.64</v>
      </c>
      <c r="H11" s="549">
        <v>3369</v>
      </c>
      <c r="I11" s="549">
        <v>156.68</v>
      </c>
      <c r="J11" s="549">
        <v>149.24</v>
      </c>
      <c r="K11" s="549">
        <v>151114</v>
      </c>
      <c r="L11" s="549">
        <v>758.15</v>
      </c>
      <c r="M11" s="549">
        <v>745.35</v>
      </c>
    </row>
    <row r="12" spans="1:13" ht="30" x14ac:dyDescent="0.2">
      <c r="A12" s="548" t="s">
        <v>329</v>
      </c>
      <c r="B12" s="549">
        <v>93803</v>
      </c>
      <c r="C12" s="549">
        <v>254.74</v>
      </c>
      <c r="D12" s="549">
        <v>254.4</v>
      </c>
      <c r="E12" s="549">
        <v>20659</v>
      </c>
      <c r="F12" s="549">
        <v>160.47999999999999</v>
      </c>
      <c r="G12" s="549">
        <v>157.9</v>
      </c>
      <c r="H12" s="549">
        <v>3993</v>
      </c>
      <c r="I12" s="549">
        <v>37.909999999999997</v>
      </c>
      <c r="J12" s="549">
        <v>36.5</v>
      </c>
      <c r="K12" s="549">
        <v>118455</v>
      </c>
      <c r="L12" s="549">
        <v>453.13</v>
      </c>
      <c r="M12" s="549">
        <v>448.8</v>
      </c>
    </row>
    <row r="13" spans="1:13" ht="30" x14ac:dyDescent="0.2">
      <c r="A13" s="548" t="s">
        <v>754</v>
      </c>
      <c r="B13" s="549">
        <v>65474</v>
      </c>
      <c r="C13" s="549">
        <v>187.23</v>
      </c>
      <c r="D13" s="549">
        <v>187.02</v>
      </c>
      <c r="E13" s="549">
        <v>10161</v>
      </c>
      <c r="F13" s="549">
        <v>79.58</v>
      </c>
      <c r="G13" s="549">
        <v>77.44</v>
      </c>
      <c r="H13" s="549">
        <v>2989</v>
      </c>
      <c r="I13" s="549">
        <v>33.409999999999997</v>
      </c>
      <c r="J13" s="549">
        <v>31.32</v>
      </c>
      <c r="K13" s="549">
        <v>78624</v>
      </c>
      <c r="L13" s="549">
        <v>300.22000000000003</v>
      </c>
      <c r="M13" s="549">
        <v>295.77999999999997</v>
      </c>
    </row>
    <row r="14" spans="1:13" x14ac:dyDescent="0.2">
      <c r="A14" s="548" t="s">
        <v>753</v>
      </c>
      <c r="B14" s="549">
        <v>69756</v>
      </c>
      <c r="C14" s="549">
        <v>201.81</v>
      </c>
      <c r="D14" s="549">
        <v>201.35</v>
      </c>
      <c r="E14" s="549">
        <v>14737</v>
      </c>
      <c r="F14" s="549">
        <v>186.11</v>
      </c>
      <c r="G14" s="549">
        <v>177.42</v>
      </c>
      <c r="H14" s="549">
        <v>1377</v>
      </c>
      <c r="I14" s="549">
        <v>73.63</v>
      </c>
      <c r="J14" s="549">
        <v>66.94</v>
      </c>
      <c r="K14" s="549">
        <v>85870</v>
      </c>
      <c r="L14" s="549">
        <v>461.55</v>
      </c>
      <c r="M14" s="549">
        <v>445.71</v>
      </c>
    </row>
    <row r="15" spans="1:13" x14ac:dyDescent="0.2">
      <c r="A15" s="548" t="s">
        <v>332</v>
      </c>
      <c r="B15" s="549">
        <v>146118</v>
      </c>
      <c r="C15" s="549">
        <v>407.71</v>
      </c>
      <c r="D15" s="549">
        <v>407.39</v>
      </c>
      <c r="E15" s="549">
        <v>38954</v>
      </c>
      <c r="F15" s="549">
        <v>415.49</v>
      </c>
      <c r="G15" s="549">
        <v>405.74</v>
      </c>
      <c r="H15" s="549">
        <v>1089</v>
      </c>
      <c r="I15" s="549">
        <v>45.87</v>
      </c>
      <c r="J15" s="549">
        <v>42.79</v>
      </c>
      <c r="K15" s="549">
        <v>186161</v>
      </c>
      <c r="L15" s="549">
        <v>869.08</v>
      </c>
      <c r="M15" s="549">
        <v>855.92</v>
      </c>
    </row>
    <row r="16" spans="1:13" ht="30" x14ac:dyDescent="0.2">
      <c r="A16" s="548" t="s">
        <v>333</v>
      </c>
      <c r="B16" s="549">
        <v>68812</v>
      </c>
      <c r="C16" s="549">
        <v>195.26</v>
      </c>
      <c r="D16" s="549">
        <v>192.49</v>
      </c>
      <c r="E16" s="549">
        <v>13656</v>
      </c>
      <c r="F16" s="549">
        <v>275.11</v>
      </c>
      <c r="G16" s="549">
        <v>259.37</v>
      </c>
      <c r="H16" s="549">
        <v>3235</v>
      </c>
      <c r="I16" s="549">
        <v>252.76</v>
      </c>
      <c r="J16" s="549">
        <v>232.36</v>
      </c>
      <c r="K16" s="549">
        <v>85703</v>
      </c>
      <c r="L16" s="549">
        <v>723.13</v>
      </c>
      <c r="M16" s="549">
        <v>684.21</v>
      </c>
    </row>
    <row r="17" spans="1:13" x14ac:dyDescent="0.2">
      <c r="A17" s="548" t="s">
        <v>752</v>
      </c>
      <c r="B17" s="549">
        <v>189117</v>
      </c>
      <c r="C17" s="549">
        <v>521.49</v>
      </c>
      <c r="D17" s="549">
        <v>521.20000000000005</v>
      </c>
      <c r="E17" s="549">
        <v>49627</v>
      </c>
      <c r="F17" s="549">
        <v>487.77</v>
      </c>
      <c r="G17" s="549">
        <v>479.18</v>
      </c>
      <c r="H17" s="549">
        <v>5028</v>
      </c>
      <c r="I17" s="549">
        <v>110.45</v>
      </c>
      <c r="J17" s="549">
        <v>103.87</v>
      </c>
      <c r="K17" s="549">
        <v>243772</v>
      </c>
      <c r="L17" s="549">
        <v>1119.7</v>
      </c>
      <c r="M17" s="549">
        <v>1104.26</v>
      </c>
    </row>
    <row r="18" spans="1:13" x14ac:dyDescent="0.2">
      <c r="A18" s="548" t="s">
        <v>335</v>
      </c>
      <c r="B18" s="549">
        <v>122752</v>
      </c>
      <c r="C18" s="549">
        <v>343.05</v>
      </c>
      <c r="D18" s="549">
        <v>342.55</v>
      </c>
      <c r="E18" s="549">
        <v>26777</v>
      </c>
      <c r="F18" s="549">
        <v>344.79</v>
      </c>
      <c r="G18" s="549">
        <v>333.81</v>
      </c>
      <c r="H18" s="549">
        <v>4524</v>
      </c>
      <c r="I18" s="549">
        <v>191.14</v>
      </c>
      <c r="J18" s="549">
        <v>173.36</v>
      </c>
      <c r="K18" s="549">
        <v>154053</v>
      </c>
      <c r="L18" s="549">
        <v>878.97</v>
      </c>
      <c r="M18" s="549">
        <v>849.73</v>
      </c>
    </row>
    <row r="19" spans="1:13" x14ac:dyDescent="0.2">
      <c r="A19" s="548" t="s">
        <v>336</v>
      </c>
      <c r="B19" s="549">
        <v>64190</v>
      </c>
      <c r="C19" s="549">
        <v>183.19</v>
      </c>
      <c r="D19" s="549">
        <v>182.48</v>
      </c>
      <c r="E19" s="549">
        <v>12840</v>
      </c>
      <c r="F19" s="549">
        <v>149.47999999999999</v>
      </c>
      <c r="G19" s="549">
        <v>146.81</v>
      </c>
      <c r="H19" s="549">
        <v>898</v>
      </c>
      <c r="I19" s="549">
        <v>70.650000000000006</v>
      </c>
      <c r="J19" s="549">
        <v>68.680000000000007</v>
      </c>
      <c r="K19" s="549">
        <v>77928</v>
      </c>
      <c r="L19" s="549">
        <v>403.32</v>
      </c>
      <c r="M19" s="549">
        <v>397.97</v>
      </c>
    </row>
    <row r="20" spans="1:13" x14ac:dyDescent="0.2">
      <c r="A20" s="548" t="s">
        <v>560</v>
      </c>
      <c r="B20" s="549">
        <v>121517</v>
      </c>
      <c r="C20" s="549">
        <v>341.33</v>
      </c>
      <c r="D20" s="549">
        <v>340.9</v>
      </c>
      <c r="E20" s="549">
        <v>18589</v>
      </c>
      <c r="F20" s="549">
        <v>190.59</v>
      </c>
      <c r="G20" s="549">
        <v>186.96</v>
      </c>
      <c r="H20" s="549">
        <v>4520</v>
      </c>
      <c r="I20" s="549">
        <v>92.54</v>
      </c>
      <c r="J20" s="549">
        <v>90.28</v>
      </c>
      <c r="K20" s="549">
        <v>144626</v>
      </c>
      <c r="L20" s="549">
        <v>624.45000000000005</v>
      </c>
      <c r="M20" s="549">
        <v>618.15</v>
      </c>
    </row>
    <row r="21" spans="1:13" x14ac:dyDescent="0.2">
      <c r="A21" s="548" t="s">
        <v>337</v>
      </c>
      <c r="B21" s="549">
        <v>114620</v>
      </c>
      <c r="C21" s="549">
        <v>326.97000000000003</v>
      </c>
      <c r="D21" s="549">
        <v>326.49</v>
      </c>
      <c r="E21" s="549">
        <v>24948</v>
      </c>
      <c r="F21" s="549">
        <v>225.5</v>
      </c>
      <c r="G21" s="549">
        <v>217.94</v>
      </c>
      <c r="H21" s="549">
        <v>3911</v>
      </c>
      <c r="I21" s="549">
        <v>99.86</v>
      </c>
      <c r="J21" s="549">
        <v>95.38</v>
      </c>
      <c r="K21" s="549">
        <v>143479</v>
      </c>
      <c r="L21" s="549">
        <v>652.34</v>
      </c>
      <c r="M21" s="549">
        <v>639.80999999999995</v>
      </c>
    </row>
    <row r="22" spans="1:13" x14ac:dyDescent="0.2">
      <c r="A22" s="548" t="s">
        <v>338</v>
      </c>
      <c r="B22" s="549">
        <v>87831</v>
      </c>
      <c r="C22" s="549">
        <v>238.34</v>
      </c>
      <c r="D22" s="549">
        <v>238</v>
      </c>
      <c r="E22" s="549">
        <v>19653</v>
      </c>
      <c r="F22" s="549">
        <v>195.04</v>
      </c>
      <c r="G22" s="549">
        <v>189.98</v>
      </c>
      <c r="H22" s="549">
        <v>4101</v>
      </c>
      <c r="I22" s="549">
        <v>71.42</v>
      </c>
      <c r="J22" s="549">
        <v>67.84</v>
      </c>
      <c r="K22" s="549">
        <v>111585</v>
      </c>
      <c r="L22" s="549">
        <v>504.8</v>
      </c>
      <c r="M22" s="549">
        <v>495.82</v>
      </c>
    </row>
    <row r="23" spans="1:13" x14ac:dyDescent="0.2">
      <c r="A23" s="548" t="s">
        <v>340</v>
      </c>
      <c r="B23" s="549">
        <v>54816</v>
      </c>
      <c r="C23" s="549">
        <v>156.49</v>
      </c>
      <c r="D23" s="549">
        <v>155.87</v>
      </c>
      <c r="E23" s="549">
        <v>11146</v>
      </c>
      <c r="F23" s="549">
        <v>120.77</v>
      </c>
      <c r="G23" s="549">
        <v>116.21</v>
      </c>
      <c r="H23" s="549">
        <v>550</v>
      </c>
      <c r="I23" s="549">
        <v>45.16</v>
      </c>
      <c r="J23" s="549">
        <v>41.5</v>
      </c>
      <c r="K23" s="549">
        <v>66512</v>
      </c>
      <c r="L23" s="549">
        <v>322.41000000000003</v>
      </c>
      <c r="M23" s="549">
        <v>313.58</v>
      </c>
    </row>
    <row r="24" spans="1:13" x14ac:dyDescent="0.2">
      <c r="A24" s="548" t="s">
        <v>341</v>
      </c>
      <c r="B24" s="549">
        <v>129815</v>
      </c>
      <c r="C24" s="549">
        <v>372.9</v>
      </c>
      <c r="D24" s="549">
        <v>372.59</v>
      </c>
      <c r="E24" s="549">
        <v>39606</v>
      </c>
      <c r="F24" s="549">
        <v>448.46</v>
      </c>
      <c r="G24" s="549">
        <v>441.96</v>
      </c>
      <c r="H24" s="549">
        <v>4890</v>
      </c>
      <c r="I24" s="549">
        <v>94.92</v>
      </c>
      <c r="J24" s="549">
        <v>92.4</v>
      </c>
      <c r="K24" s="549">
        <v>174311</v>
      </c>
      <c r="L24" s="549">
        <v>916.28</v>
      </c>
      <c r="M24" s="549">
        <v>906.95</v>
      </c>
    </row>
    <row r="25" spans="1:13" x14ac:dyDescent="0.2">
      <c r="A25" s="548" t="s">
        <v>342</v>
      </c>
      <c r="B25" s="549">
        <v>68431</v>
      </c>
      <c r="C25" s="549">
        <v>195.9</v>
      </c>
      <c r="D25" s="549">
        <v>195.69</v>
      </c>
      <c r="E25" s="549">
        <v>12710</v>
      </c>
      <c r="F25" s="549">
        <v>129.13</v>
      </c>
      <c r="G25" s="549">
        <v>126.4</v>
      </c>
      <c r="H25" s="549">
        <v>1830</v>
      </c>
      <c r="I25" s="549">
        <v>35.119999999999997</v>
      </c>
      <c r="J25" s="549">
        <v>34.020000000000003</v>
      </c>
      <c r="K25" s="549">
        <v>82971</v>
      </c>
      <c r="L25" s="549">
        <v>360.15</v>
      </c>
      <c r="M25" s="549">
        <v>356.11</v>
      </c>
    </row>
    <row r="26" spans="1:13" x14ac:dyDescent="0.2">
      <c r="A26" s="548" t="s">
        <v>343</v>
      </c>
      <c r="B26" s="549">
        <v>148913</v>
      </c>
      <c r="C26" s="549">
        <v>428.37</v>
      </c>
      <c r="D26" s="549">
        <v>428.19</v>
      </c>
      <c r="E26" s="549">
        <v>32680</v>
      </c>
      <c r="F26" s="549">
        <v>297.39999999999998</v>
      </c>
      <c r="G26" s="549">
        <v>291.02999999999997</v>
      </c>
      <c r="H26" s="549">
        <v>4630</v>
      </c>
      <c r="I26" s="549">
        <v>70.8</v>
      </c>
      <c r="J26" s="549">
        <v>66.650000000000006</v>
      </c>
      <c r="K26" s="549">
        <v>186223</v>
      </c>
      <c r="L26" s="549">
        <v>796.57</v>
      </c>
      <c r="M26" s="549">
        <v>785.87</v>
      </c>
    </row>
    <row r="27" spans="1:13" x14ac:dyDescent="0.2">
      <c r="A27" s="548" t="s">
        <v>561</v>
      </c>
      <c r="B27" s="549">
        <v>295568</v>
      </c>
      <c r="C27" s="549">
        <v>838.47</v>
      </c>
      <c r="D27" s="549">
        <v>837.62</v>
      </c>
      <c r="E27" s="549">
        <v>49558</v>
      </c>
      <c r="F27" s="549">
        <v>497.89</v>
      </c>
      <c r="G27" s="549">
        <v>483.61</v>
      </c>
      <c r="H27" s="549">
        <v>7458</v>
      </c>
      <c r="I27" s="549">
        <v>201.77</v>
      </c>
      <c r="J27" s="549">
        <v>190.34</v>
      </c>
      <c r="K27" s="549">
        <v>352584</v>
      </c>
      <c r="L27" s="549">
        <v>1538.13</v>
      </c>
      <c r="M27" s="549">
        <v>1511.57</v>
      </c>
    </row>
    <row r="28" spans="1:13" x14ac:dyDescent="0.2">
      <c r="A28" s="548" t="s">
        <v>751</v>
      </c>
      <c r="B28" s="549">
        <v>925508</v>
      </c>
      <c r="C28" s="549">
        <v>3222.88</v>
      </c>
      <c r="D28" s="549">
        <v>3221.74</v>
      </c>
      <c r="E28" s="549">
        <v>100713</v>
      </c>
      <c r="F28" s="549">
        <v>1622.77</v>
      </c>
      <c r="G28" s="549">
        <v>1616.26</v>
      </c>
      <c r="H28" s="549">
        <v>13150</v>
      </c>
      <c r="I28" s="549">
        <v>938.62</v>
      </c>
      <c r="J28" s="549">
        <v>928.38</v>
      </c>
      <c r="K28" s="549">
        <v>1039371</v>
      </c>
      <c r="L28" s="549">
        <v>5784.27</v>
      </c>
      <c r="M28" s="549">
        <v>5766.38</v>
      </c>
    </row>
    <row r="29" spans="1:13" x14ac:dyDescent="0.2">
      <c r="A29" s="548" t="s">
        <v>345</v>
      </c>
      <c r="B29" s="549">
        <v>82820</v>
      </c>
      <c r="C29" s="549">
        <v>237.85</v>
      </c>
      <c r="D29" s="549">
        <v>237.62</v>
      </c>
      <c r="E29" s="549">
        <v>20988</v>
      </c>
      <c r="F29" s="549">
        <v>210.03</v>
      </c>
      <c r="G29" s="549">
        <v>205.74</v>
      </c>
      <c r="H29" s="549">
        <v>5111</v>
      </c>
      <c r="I29" s="549">
        <v>204.89</v>
      </c>
      <c r="J29" s="549">
        <v>202.2</v>
      </c>
      <c r="K29" s="549">
        <v>108919</v>
      </c>
      <c r="L29" s="549">
        <v>652.77</v>
      </c>
      <c r="M29" s="549">
        <v>645.55999999999995</v>
      </c>
    </row>
    <row r="30" spans="1:13" x14ac:dyDescent="0.2">
      <c r="A30" s="548" t="s">
        <v>346</v>
      </c>
      <c r="B30" s="549">
        <v>81938</v>
      </c>
      <c r="C30" s="549">
        <v>228.28</v>
      </c>
      <c r="D30" s="549">
        <v>227.95</v>
      </c>
      <c r="E30" s="549">
        <v>17460</v>
      </c>
      <c r="F30" s="549">
        <v>142.77000000000001</v>
      </c>
      <c r="G30" s="549">
        <v>139.11000000000001</v>
      </c>
      <c r="H30" s="549">
        <v>3179</v>
      </c>
      <c r="I30" s="549">
        <v>42.43</v>
      </c>
      <c r="J30" s="549">
        <v>39.42</v>
      </c>
      <c r="K30" s="549">
        <v>102577</v>
      </c>
      <c r="L30" s="549">
        <v>413.49</v>
      </c>
      <c r="M30" s="549">
        <v>406.48</v>
      </c>
    </row>
    <row r="31" spans="1:13" x14ac:dyDescent="0.2">
      <c r="A31" s="548" t="s">
        <v>559</v>
      </c>
      <c r="B31" s="549">
        <v>113034</v>
      </c>
      <c r="C31" s="549">
        <v>312.60000000000002</v>
      </c>
      <c r="D31" s="549">
        <v>312.05</v>
      </c>
      <c r="E31" s="549">
        <v>29729</v>
      </c>
      <c r="F31" s="549">
        <v>394.43</v>
      </c>
      <c r="G31" s="549">
        <v>379.79</v>
      </c>
      <c r="H31" s="549">
        <v>3445</v>
      </c>
      <c r="I31" s="549">
        <v>203.38</v>
      </c>
      <c r="J31" s="549">
        <v>191.98</v>
      </c>
      <c r="K31" s="549">
        <v>146208</v>
      </c>
      <c r="L31" s="549">
        <v>910.4</v>
      </c>
      <c r="M31" s="549">
        <v>883.82</v>
      </c>
    </row>
    <row r="32" spans="1:13" x14ac:dyDescent="0.2">
      <c r="A32" s="548" t="s">
        <v>565</v>
      </c>
      <c r="B32" s="549">
        <v>205043</v>
      </c>
      <c r="C32" s="549">
        <v>573.30999999999995</v>
      </c>
      <c r="D32" s="549">
        <v>573.04999999999995</v>
      </c>
      <c r="E32" s="549">
        <v>34639</v>
      </c>
      <c r="F32" s="549">
        <v>318.39999999999998</v>
      </c>
      <c r="G32" s="549">
        <v>312.33999999999997</v>
      </c>
      <c r="H32" s="549">
        <v>3552</v>
      </c>
      <c r="I32" s="549">
        <v>87.04</v>
      </c>
      <c r="J32" s="549">
        <v>81.23</v>
      </c>
      <c r="K32" s="549">
        <v>243234</v>
      </c>
      <c r="L32" s="549">
        <v>978.75</v>
      </c>
      <c r="M32" s="549">
        <v>966.61</v>
      </c>
    </row>
    <row r="33" spans="1:13" x14ac:dyDescent="0.2">
      <c r="A33" s="548" t="s">
        <v>349</v>
      </c>
      <c r="B33" s="549">
        <v>38920</v>
      </c>
      <c r="C33" s="549">
        <v>112.82</v>
      </c>
      <c r="D33" s="549">
        <v>111.31</v>
      </c>
      <c r="E33" s="549">
        <v>9584</v>
      </c>
      <c r="F33" s="549">
        <v>179.33</v>
      </c>
      <c r="G33" s="549">
        <v>167.81</v>
      </c>
      <c r="H33" s="549">
        <v>1569</v>
      </c>
      <c r="I33" s="549">
        <v>124.25</v>
      </c>
      <c r="J33" s="549">
        <v>111.09</v>
      </c>
      <c r="K33" s="549">
        <v>50073</v>
      </c>
      <c r="L33" s="549">
        <v>416.4</v>
      </c>
      <c r="M33" s="549">
        <v>390.21</v>
      </c>
    </row>
    <row r="34" spans="1:13" ht="30" x14ac:dyDescent="0.2">
      <c r="A34" s="548" t="s">
        <v>350</v>
      </c>
      <c r="B34" s="549">
        <v>53177</v>
      </c>
      <c r="C34" s="549">
        <v>156.96</v>
      </c>
      <c r="D34" s="549">
        <v>156.34</v>
      </c>
      <c r="E34" s="549">
        <v>15323</v>
      </c>
      <c r="F34" s="549">
        <v>219.22</v>
      </c>
      <c r="G34" s="549">
        <v>209.94</v>
      </c>
      <c r="H34" s="549">
        <v>1534</v>
      </c>
      <c r="I34" s="549">
        <v>87.54</v>
      </c>
      <c r="J34" s="549">
        <v>78.650000000000006</v>
      </c>
      <c r="K34" s="549">
        <v>70034</v>
      </c>
      <c r="L34" s="549">
        <v>463.72</v>
      </c>
      <c r="M34" s="549">
        <v>444.92</v>
      </c>
    </row>
    <row r="35" spans="1:13" x14ac:dyDescent="0.2">
      <c r="A35" s="548" t="s">
        <v>316</v>
      </c>
      <c r="B35" s="549">
        <v>47045</v>
      </c>
      <c r="C35" s="549">
        <v>136.93</v>
      </c>
      <c r="D35" s="549">
        <v>136.78</v>
      </c>
      <c r="E35" s="549">
        <v>6937</v>
      </c>
      <c r="F35" s="549">
        <v>80.650000000000006</v>
      </c>
      <c r="G35" s="549">
        <v>77.98</v>
      </c>
      <c r="H35" s="549">
        <v>519</v>
      </c>
      <c r="I35" s="549">
        <v>36.6</v>
      </c>
      <c r="J35" s="549">
        <v>33.71</v>
      </c>
      <c r="K35" s="549">
        <v>54501</v>
      </c>
      <c r="L35" s="549">
        <v>254.18</v>
      </c>
      <c r="M35" s="549">
        <v>248.47</v>
      </c>
    </row>
    <row r="36" spans="1:13" x14ac:dyDescent="0.2">
      <c r="A36" s="548" t="s">
        <v>317</v>
      </c>
      <c r="B36" s="549">
        <v>4738282</v>
      </c>
      <c r="C36" s="549">
        <v>14039.11</v>
      </c>
      <c r="D36" s="549">
        <v>14017.62</v>
      </c>
      <c r="E36" s="549">
        <v>861216</v>
      </c>
      <c r="F36" s="549">
        <v>10083.719999999999</v>
      </c>
      <c r="G36" s="549">
        <v>9850.8799999999992</v>
      </c>
      <c r="H36" s="549">
        <v>133629</v>
      </c>
      <c r="I36" s="549">
        <v>6062.9</v>
      </c>
      <c r="J36" s="549">
        <v>5834.4</v>
      </c>
      <c r="K36" s="549">
        <v>5733127</v>
      </c>
      <c r="L36" s="549">
        <v>30185.73</v>
      </c>
      <c r="M36" s="549">
        <v>29702.91</v>
      </c>
    </row>
  </sheetData>
  <mergeCells count="6">
    <mergeCell ref="A1:M1"/>
    <mergeCell ref="A2:A3"/>
    <mergeCell ref="B2:D2"/>
    <mergeCell ref="E2:G2"/>
    <mergeCell ref="H2:J2"/>
    <mergeCell ref="K2:M2"/>
  </mergeCells>
  <printOptions horizontalCentered="1" verticalCentered="1"/>
  <pageMargins left="0.75" right="0" top="0.5" bottom="0.5" header="0.5" footer="0.5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O17" sqref="O17"/>
    </sheetView>
  </sheetViews>
  <sheetFormatPr defaultRowHeight="15" x14ac:dyDescent="0.25"/>
  <cols>
    <col min="2" max="2" width="21.5703125" customWidth="1"/>
    <col min="3" max="5" width="18.85546875" customWidth="1"/>
  </cols>
  <sheetData>
    <row r="1" spans="1:5" ht="37.5" customHeight="1" x14ac:dyDescent="0.25">
      <c r="A1" s="680" t="s">
        <v>284</v>
      </c>
      <c r="B1" s="680"/>
      <c r="C1" s="680"/>
      <c r="D1" s="680"/>
      <c r="E1" s="680"/>
    </row>
    <row r="2" spans="1:5" ht="60" x14ac:dyDescent="0.25">
      <c r="A2" s="152" t="s">
        <v>285</v>
      </c>
      <c r="B2" s="152" t="s">
        <v>286</v>
      </c>
      <c r="C2" s="153" t="s">
        <v>287</v>
      </c>
      <c r="D2" s="153" t="s">
        <v>288</v>
      </c>
      <c r="E2" s="153" t="s">
        <v>289</v>
      </c>
    </row>
    <row r="3" spans="1:5" s="155" customFormat="1" x14ac:dyDescent="0.25">
      <c r="A3" s="154">
        <v>1</v>
      </c>
      <c r="B3" s="154">
        <v>2</v>
      </c>
      <c r="C3" s="154">
        <v>3</v>
      </c>
      <c r="D3" s="154">
        <v>4</v>
      </c>
      <c r="E3" s="154" t="s">
        <v>290</v>
      </c>
    </row>
    <row r="4" spans="1:5" x14ac:dyDescent="0.25">
      <c r="A4" s="154">
        <v>1</v>
      </c>
      <c r="B4" s="156" t="s">
        <v>291</v>
      </c>
      <c r="C4" s="154">
        <v>127580</v>
      </c>
      <c r="D4" s="154">
        <v>95242</v>
      </c>
      <c r="E4" s="157">
        <f>D4/C4*100</f>
        <v>74.65276689136229</v>
      </c>
    </row>
    <row r="5" spans="1:5" x14ac:dyDescent="0.25">
      <c r="A5" s="154">
        <v>2</v>
      </c>
      <c r="B5" s="156" t="s">
        <v>292</v>
      </c>
      <c r="C5" s="154">
        <v>295397</v>
      </c>
      <c r="D5" s="154">
        <v>219866</v>
      </c>
      <c r="E5" s="157">
        <f t="shared" ref="E5:E34" si="0">D5/C5*100</f>
        <v>74.430681421950794</v>
      </c>
    </row>
    <row r="6" spans="1:5" x14ac:dyDescent="0.25">
      <c r="A6" s="154">
        <v>3</v>
      </c>
      <c r="B6" s="156" t="s">
        <v>293</v>
      </c>
      <c r="C6" s="154">
        <v>214546</v>
      </c>
      <c r="D6" s="154">
        <v>154251</v>
      </c>
      <c r="E6" s="157">
        <f t="shared" si="0"/>
        <v>71.896469754737907</v>
      </c>
    </row>
    <row r="7" spans="1:5" x14ac:dyDescent="0.25">
      <c r="A7" s="154">
        <v>4</v>
      </c>
      <c r="B7" s="156" t="s">
        <v>294</v>
      </c>
      <c r="C7" s="154">
        <v>156162</v>
      </c>
      <c r="D7" s="154">
        <v>111347</v>
      </c>
      <c r="E7" s="157">
        <f t="shared" si="0"/>
        <v>71.302237420115006</v>
      </c>
    </row>
    <row r="8" spans="1:5" x14ac:dyDescent="0.25">
      <c r="A8" s="154">
        <v>5</v>
      </c>
      <c r="B8" s="156" t="s">
        <v>295</v>
      </c>
      <c r="C8" s="154">
        <v>242556</v>
      </c>
      <c r="D8" s="154">
        <v>172668</v>
      </c>
      <c r="E8" s="157">
        <f t="shared" si="0"/>
        <v>71.186859941621734</v>
      </c>
    </row>
    <row r="9" spans="1:5" x14ac:dyDescent="0.25">
      <c r="A9" s="154">
        <v>6</v>
      </c>
      <c r="B9" s="156" t="s">
        <v>296</v>
      </c>
      <c r="C9" s="154">
        <v>123364</v>
      </c>
      <c r="D9" s="154">
        <v>87630</v>
      </c>
      <c r="E9" s="157">
        <f t="shared" si="0"/>
        <v>71.033688920592724</v>
      </c>
    </row>
    <row r="10" spans="1:5" x14ac:dyDescent="0.25">
      <c r="A10" s="154">
        <v>7</v>
      </c>
      <c r="B10" s="156" t="s">
        <v>297</v>
      </c>
      <c r="C10" s="154">
        <v>259808</v>
      </c>
      <c r="D10" s="154">
        <v>181031</v>
      </c>
      <c r="E10" s="157">
        <f t="shared" si="0"/>
        <v>69.67876277866732</v>
      </c>
    </row>
    <row r="11" spans="1:5" x14ac:dyDescent="0.25">
      <c r="A11" s="154">
        <v>8</v>
      </c>
      <c r="B11" s="156" t="s">
        <v>298</v>
      </c>
      <c r="C11" s="154">
        <v>218387</v>
      </c>
      <c r="D11" s="154">
        <v>149411</v>
      </c>
      <c r="E11" s="157">
        <f t="shared" si="0"/>
        <v>68.415702399868124</v>
      </c>
    </row>
    <row r="12" spans="1:5" x14ac:dyDescent="0.25">
      <c r="A12" s="154">
        <v>9</v>
      </c>
      <c r="B12" s="156" t="s">
        <v>299</v>
      </c>
      <c r="C12" s="154">
        <v>252798</v>
      </c>
      <c r="D12" s="154">
        <v>164946</v>
      </c>
      <c r="E12" s="157">
        <f t="shared" si="0"/>
        <v>65.248142785939763</v>
      </c>
    </row>
    <row r="13" spans="1:5" x14ac:dyDescent="0.25">
      <c r="A13" s="154">
        <v>10</v>
      </c>
      <c r="B13" s="156" t="s">
        <v>300</v>
      </c>
      <c r="C13" s="154">
        <v>52246</v>
      </c>
      <c r="D13" s="154">
        <v>33898</v>
      </c>
      <c r="E13" s="157">
        <f t="shared" si="0"/>
        <v>64.881522030394663</v>
      </c>
    </row>
    <row r="14" spans="1:5" x14ac:dyDescent="0.25">
      <c r="A14" s="154">
        <v>11</v>
      </c>
      <c r="B14" s="156" t="s">
        <v>105</v>
      </c>
      <c r="C14" s="154">
        <v>102215</v>
      </c>
      <c r="D14" s="154">
        <v>65290</v>
      </c>
      <c r="E14" s="157">
        <f t="shared" si="0"/>
        <v>63.875165093185934</v>
      </c>
    </row>
    <row r="15" spans="1:5" x14ac:dyDescent="0.25">
      <c r="A15" s="154">
        <v>12</v>
      </c>
      <c r="B15" s="156" t="s">
        <v>301</v>
      </c>
      <c r="C15" s="154">
        <v>330525</v>
      </c>
      <c r="D15" s="154">
        <v>207812</v>
      </c>
      <c r="E15" s="157">
        <f t="shared" si="0"/>
        <v>62.873307616670445</v>
      </c>
    </row>
    <row r="16" spans="1:5" x14ac:dyDescent="0.25">
      <c r="A16" s="154">
        <v>13</v>
      </c>
      <c r="B16" s="156" t="s">
        <v>96</v>
      </c>
      <c r="C16" s="154">
        <v>455657</v>
      </c>
      <c r="D16" s="154">
        <v>283056</v>
      </c>
      <c r="E16" s="157">
        <f t="shared" si="0"/>
        <v>62.120410747557919</v>
      </c>
    </row>
    <row r="17" spans="1:5" x14ac:dyDescent="0.25">
      <c r="A17" s="154">
        <v>14</v>
      </c>
      <c r="B17" s="156" t="s">
        <v>302</v>
      </c>
      <c r="C17" s="154">
        <v>92116</v>
      </c>
      <c r="D17" s="154">
        <v>57069</v>
      </c>
      <c r="E17" s="157">
        <f t="shared" si="0"/>
        <v>61.953406574319338</v>
      </c>
    </row>
    <row r="18" spans="1:5" x14ac:dyDescent="0.25">
      <c r="A18" s="154">
        <v>15</v>
      </c>
      <c r="B18" s="156" t="s">
        <v>303</v>
      </c>
      <c r="C18" s="154">
        <v>184399</v>
      </c>
      <c r="D18" s="154">
        <v>113471</v>
      </c>
      <c r="E18" s="157">
        <f t="shared" si="0"/>
        <v>61.535583164767701</v>
      </c>
    </row>
    <row r="19" spans="1:5" x14ac:dyDescent="0.25">
      <c r="A19" s="154">
        <v>16</v>
      </c>
      <c r="B19" s="156" t="s">
        <v>112</v>
      </c>
      <c r="C19" s="154">
        <v>36605</v>
      </c>
      <c r="D19" s="154">
        <v>22324</v>
      </c>
      <c r="E19" s="157">
        <f t="shared" si="0"/>
        <v>60.986204070482174</v>
      </c>
    </row>
    <row r="20" spans="1:5" x14ac:dyDescent="0.25">
      <c r="A20" s="154">
        <v>17</v>
      </c>
      <c r="B20" s="156" t="s">
        <v>304</v>
      </c>
      <c r="C20" s="154">
        <v>227363</v>
      </c>
      <c r="D20" s="154">
        <v>138628</v>
      </c>
      <c r="E20" s="157">
        <f t="shared" si="0"/>
        <v>60.972101881132815</v>
      </c>
    </row>
    <row r="21" spans="1:5" x14ac:dyDescent="0.25">
      <c r="A21" s="154">
        <v>18</v>
      </c>
      <c r="B21" s="156" t="s">
        <v>305</v>
      </c>
      <c r="C21" s="154">
        <v>178113</v>
      </c>
      <c r="D21" s="154">
        <v>108552</v>
      </c>
      <c r="E21" s="157">
        <f t="shared" si="0"/>
        <v>60.945579491671019</v>
      </c>
    </row>
    <row r="22" spans="1:5" x14ac:dyDescent="0.25">
      <c r="A22" s="154">
        <v>19</v>
      </c>
      <c r="B22" s="156" t="s">
        <v>306</v>
      </c>
      <c r="C22" s="154">
        <v>189171</v>
      </c>
      <c r="D22" s="154">
        <v>111026</v>
      </c>
      <c r="E22" s="157">
        <f t="shared" si="0"/>
        <v>58.690814131130033</v>
      </c>
    </row>
    <row r="23" spans="1:5" x14ac:dyDescent="0.25">
      <c r="A23" s="154">
        <v>20</v>
      </c>
      <c r="B23" s="156" t="s">
        <v>307</v>
      </c>
      <c r="C23" s="154">
        <v>369954</v>
      </c>
      <c r="D23" s="154">
        <v>214587</v>
      </c>
      <c r="E23" s="157">
        <f t="shared" si="0"/>
        <v>58.003697757018436</v>
      </c>
    </row>
    <row r="24" spans="1:5" x14ac:dyDescent="0.25">
      <c r="A24" s="154">
        <v>21</v>
      </c>
      <c r="B24" s="156" t="s">
        <v>308</v>
      </c>
      <c r="C24" s="154">
        <v>267197</v>
      </c>
      <c r="D24" s="154">
        <v>152353</v>
      </c>
      <c r="E24" s="157">
        <f t="shared" si="0"/>
        <v>57.018978506495209</v>
      </c>
    </row>
    <row r="25" spans="1:5" x14ac:dyDescent="0.25">
      <c r="A25" s="154">
        <v>22</v>
      </c>
      <c r="B25" s="156" t="s">
        <v>97</v>
      </c>
      <c r="C25" s="154">
        <v>535214</v>
      </c>
      <c r="D25" s="154">
        <v>303082</v>
      </c>
      <c r="E25" s="157">
        <f t="shared" si="0"/>
        <v>56.62818984555711</v>
      </c>
    </row>
    <row r="26" spans="1:5" x14ac:dyDescent="0.25">
      <c r="A26" s="154">
        <v>23</v>
      </c>
      <c r="B26" s="156" t="s">
        <v>309</v>
      </c>
      <c r="C26" s="154">
        <v>190690</v>
      </c>
      <c r="D26" s="154">
        <v>107360</v>
      </c>
      <c r="E26" s="157">
        <f t="shared" si="0"/>
        <v>56.300802349362847</v>
      </c>
    </row>
    <row r="27" spans="1:5" x14ac:dyDescent="0.25">
      <c r="A27" s="154">
        <v>24</v>
      </c>
      <c r="B27" s="156" t="s">
        <v>310</v>
      </c>
      <c r="C27" s="154">
        <v>466187</v>
      </c>
      <c r="D27" s="154">
        <v>258529</v>
      </c>
      <c r="E27" s="157">
        <f t="shared" si="0"/>
        <v>55.456072348649791</v>
      </c>
    </row>
    <row r="28" spans="1:5" x14ac:dyDescent="0.25">
      <c r="A28" s="154">
        <v>25</v>
      </c>
      <c r="B28" s="156" t="s">
        <v>311</v>
      </c>
      <c r="C28" s="154">
        <v>186183</v>
      </c>
      <c r="D28" s="154">
        <v>99588</v>
      </c>
      <c r="E28" s="157">
        <f t="shared" si="0"/>
        <v>53.489308905754015</v>
      </c>
    </row>
    <row r="29" spans="1:5" x14ac:dyDescent="0.25">
      <c r="A29" s="154">
        <v>26</v>
      </c>
      <c r="B29" s="156" t="s">
        <v>312</v>
      </c>
      <c r="C29" s="154">
        <v>220851</v>
      </c>
      <c r="D29" s="154">
        <v>112530</v>
      </c>
      <c r="E29" s="157">
        <f t="shared" si="0"/>
        <v>50.952904899683496</v>
      </c>
    </row>
    <row r="30" spans="1:5" x14ac:dyDescent="0.25">
      <c r="A30" s="154">
        <v>27</v>
      </c>
      <c r="B30" s="156" t="s">
        <v>313</v>
      </c>
      <c r="C30" s="154">
        <v>14216</v>
      </c>
      <c r="D30" s="154">
        <v>7182</v>
      </c>
      <c r="E30" s="157">
        <f t="shared" si="0"/>
        <v>50.520540236353405</v>
      </c>
    </row>
    <row r="31" spans="1:5" x14ac:dyDescent="0.25">
      <c r="A31" s="154">
        <v>28</v>
      </c>
      <c r="B31" s="156" t="s">
        <v>314</v>
      </c>
      <c r="C31" s="154">
        <v>186094</v>
      </c>
      <c r="D31" s="154">
        <v>83059</v>
      </c>
      <c r="E31" s="157">
        <f t="shared" si="0"/>
        <v>44.632819972701974</v>
      </c>
    </row>
    <row r="32" spans="1:5" x14ac:dyDescent="0.25">
      <c r="A32" s="154">
        <v>29</v>
      </c>
      <c r="B32" s="156" t="s">
        <v>315</v>
      </c>
      <c r="C32" s="154">
        <v>281700</v>
      </c>
      <c r="D32" s="154">
        <v>125456</v>
      </c>
      <c r="E32" s="157">
        <f t="shared" si="0"/>
        <v>44.535321263755769</v>
      </c>
    </row>
    <row r="33" spans="1:5" x14ac:dyDescent="0.25">
      <c r="A33" s="154">
        <v>30</v>
      </c>
      <c r="B33" s="156" t="s">
        <v>316</v>
      </c>
      <c r="C33" s="154">
        <v>135821</v>
      </c>
      <c r="D33" s="154">
        <v>51697</v>
      </c>
      <c r="E33" s="157">
        <f t="shared" si="0"/>
        <v>38.062597094705531</v>
      </c>
    </row>
    <row r="34" spans="1:5" s="160" customFormat="1" ht="26.25" x14ac:dyDescent="0.4">
      <c r="A34" s="681" t="s">
        <v>317</v>
      </c>
      <c r="B34" s="682"/>
      <c r="C34" s="158">
        <v>6593115</v>
      </c>
      <c r="D34" s="158">
        <v>3992941</v>
      </c>
      <c r="E34" s="159">
        <f t="shared" si="0"/>
        <v>60.56228353365595</v>
      </c>
    </row>
  </sheetData>
  <mergeCells count="2">
    <mergeCell ref="A1:E1"/>
    <mergeCell ref="A34:B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K9" sqref="K9"/>
    </sheetView>
  </sheetViews>
  <sheetFormatPr defaultRowHeight="15" x14ac:dyDescent="0.25"/>
  <cols>
    <col min="1" max="1" width="5" style="166" customWidth="1"/>
    <col min="2" max="2" width="17.28515625" bestFit="1" customWidth="1"/>
    <col min="3" max="3" width="13.7109375" customWidth="1"/>
    <col min="4" max="4" width="18.5703125" customWidth="1"/>
    <col min="5" max="5" width="18.28515625" bestFit="1" customWidth="1"/>
  </cols>
  <sheetData>
    <row r="1" spans="1:5" ht="62.25" customHeight="1" x14ac:dyDescent="0.25">
      <c r="A1" s="683" t="s">
        <v>318</v>
      </c>
      <c r="B1" s="683"/>
      <c r="C1" s="683"/>
      <c r="D1" s="683"/>
      <c r="E1" s="684"/>
    </row>
    <row r="2" spans="1:5" ht="60" x14ac:dyDescent="0.25">
      <c r="A2" s="161" t="s">
        <v>2</v>
      </c>
      <c r="B2" s="161" t="s">
        <v>319</v>
      </c>
      <c r="C2" s="162" t="s">
        <v>320</v>
      </c>
      <c r="D2" s="162" t="s">
        <v>321</v>
      </c>
      <c r="E2" s="162" t="s">
        <v>322</v>
      </c>
    </row>
    <row r="3" spans="1:5" x14ac:dyDescent="0.25">
      <c r="A3" s="163">
        <v>1</v>
      </c>
      <c r="B3" s="156" t="s">
        <v>323</v>
      </c>
      <c r="C3" s="164">
        <v>26702</v>
      </c>
      <c r="D3" s="164">
        <v>9543</v>
      </c>
      <c r="E3" s="164">
        <f>C3-D3</f>
        <v>17159</v>
      </c>
    </row>
    <row r="4" spans="1:5" x14ac:dyDescent="0.25">
      <c r="A4" s="163">
        <v>2</v>
      </c>
      <c r="B4" s="156" t="s">
        <v>324</v>
      </c>
      <c r="C4" s="164">
        <v>24804</v>
      </c>
      <c r="D4" s="164">
        <v>7505</v>
      </c>
      <c r="E4" s="164">
        <f t="shared" ref="E4:E33" si="0">C4-D4</f>
        <v>17299</v>
      </c>
    </row>
    <row r="5" spans="1:5" x14ac:dyDescent="0.25">
      <c r="A5" s="163">
        <v>3</v>
      </c>
      <c r="B5" s="156" t="s">
        <v>325</v>
      </c>
      <c r="C5" s="164">
        <v>17767</v>
      </c>
      <c r="D5" s="164">
        <v>6074</v>
      </c>
      <c r="E5" s="164">
        <f t="shared" si="0"/>
        <v>11693</v>
      </c>
    </row>
    <row r="6" spans="1:5" x14ac:dyDescent="0.25">
      <c r="A6" s="163">
        <v>4</v>
      </c>
      <c r="B6" s="156" t="s">
        <v>326</v>
      </c>
      <c r="C6" s="164">
        <v>199146</v>
      </c>
      <c r="D6" s="164">
        <v>84129</v>
      </c>
      <c r="E6" s="164">
        <f t="shared" si="0"/>
        <v>115017</v>
      </c>
    </row>
    <row r="7" spans="1:5" x14ac:dyDescent="0.25">
      <c r="A7" s="163">
        <v>5</v>
      </c>
      <c r="B7" s="156" t="s">
        <v>327</v>
      </c>
      <c r="C7" s="164">
        <v>47430</v>
      </c>
      <c r="D7" s="164">
        <v>4662</v>
      </c>
      <c r="E7" s="164">
        <f t="shared" si="0"/>
        <v>42768</v>
      </c>
    </row>
    <row r="8" spans="1:5" x14ac:dyDescent="0.25">
      <c r="A8" s="163">
        <v>6</v>
      </c>
      <c r="B8" s="156" t="s">
        <v>328</v>
      </c>
      <c r="C8" s="164">
        <v>11801</v>
      </c>
      <c r="D8" s="164">
        <v>4927</v>
      </c>
      <c r="E8" s="164">
        <f t="shared" si="0"/>
        <v>6874</v>
      </c>
    </row>
    <row r="9" spans="1:5" x14ac:dyDescent="0.25">
      <c r="A9" s="163">
        <v>7</v>
      </c>
      <c r="B9" s="156" t="s">
        <v>329</v>
      </c>
      <c r="C9" s="164">
        <v>90160</v>
      </c>
      <c r="D9" s="164">
        <v>58308</v>
      </c>
      <c r="E9" s="164">
        <f t="shared" si="0"/>
        <v>31852</v>
      </c>
    </row>
    <row r="10" spans="1:5" x14ac:dyDescent="0.25">
      <c r="A10" s="163">
        <v>8</v>
      </c>
      <c r="B10" s="156" t="s">
        <v>330</v>
      </c>
      <c r="C10" s="164">
        <v>48494</v>
      </c>
      <c r="D10" s="164">
        <v>23673</v>
      </c>
      <c r="E10" s="164">
        <f t="shared" si="0"/>
        <v>24821</v>
      </c>
    </row>
    <row r="11" spans="1:5" x14ac:dyDescent="0.25">
      <c r="A11" s="163">
        <v>9</v>
      </c>
      <c r="B11" s="156" t="s">
        <v>331</v>
      </c>
      <c r="C11" s="164">
        <v>12545</v>
      </c>
      <c r="D11" s="164">
        <v>4446</v>
      </c>
      <c r="E11" s="164">
        <f t="shared" si="0"/>
        <v>8099</v>
      </c>
    </row>
    <row r="12" spans="1:5" x14ac:dyDescent="0.25">
      <c r="A12" s="163">
        <v>10</v>
      </c>
      <c r="B12" s="156" t="s">
        <v>332</v>
      </c>
      <c r="C12" s="164">
        <v>46658</v>
      </c>
      <c r="D12" s="164">
        <v>23680</v>
      </c>
      <c r="E12" s="164">
        <f t="shared" si="0"/>
        <v>22978</v>
      </c>
    </row>
    <row r="13" spans="1:5" x14ac:dyDescent="0.25">
      <c r="A13" s="163">
        <v>11</v>
      </c>
      <c r="B13" s="156" t="s">
        <v>333</v>
      </c>
      <c r="C13" s="164">
        <v>7131</v>
      </c>
      <c r="D13" s="164">
        <v>2342</v>
      </c>
      <c r="E13" s="164">
        <f t="shared" si="0"/>
        <v>4789</v>
      </c>
    </row>
    <row r="14" spans="1:5" x14ac:dyDescent="0.25">
      <c r="A14" s="163">
        <v>12</v>
      </c>
      <c r="B14" s="156" t="s">
        <v>334</v>
      </c>
      <c r="C14" s="164">
        <v>3442</v>
      </c>
      <c r="D14" s="164">
        <v>1146</v>
      </c>
      <c r="E14" s="164">
        <f t="shared" si="0"/>
        <v>2296</v>
      </c>
    </row>
    <row r="15" spans="1:5" x14ac:dyDescent="0.25">
      <c r="A15" s="163">
        <v>13</v>
      </c>
      <c r="B15" s="156" t="s">
        <v>335</v>
      </c>
      <c r="C15" s="164">
        <v>94062</v>
      </c>
      <c r="D15" s="164">
        <v>43635</v>
      </c>
      <c r="E15" s="164">
        <f t="shared" si="0"/>
        <v>50427</v>
      </c>
    </row>
    <row r="16" spans="1:5" x14ac:dyDescent="0.25">
      <c r="A16" s="163">
        <v>14</v>
      </c>
      <c r="B16" s="156" t="s">
        <v>336</v>
      </c>
      <c r="C16" s="164">
        <v>53055</v>
      </c>
      <c r="D16" s="164">
        <v>25511</v>
      </c>
      <c r="E16" s="164">
        <f t="shared" si="0"/>
        <v>27544</v>
      </c>
    </row>
    <row r="17" spans="1:5" x14ac:dyDescent="0.25">
      <c r="A17" s="163">
        <v>15</v>
      </c>
      <c r="B17" s="156" t="s">
        <v>337</v>
      </c>
      <c r="C17" s="164">
        <v>90097</v>
      </c>
      <c r="D17" s="164">
        <v>40257</v>
      </c>
      <c r="E17" s="164">
        <f t="shared" si="0"/>
        <v>49840</v>
      </c>
    </row>
    <row r="18" spans="1:5" x14ac:dyDescent="0.25">
      <c r="A18" s="163">
        <v>16</v>
      </c>
      <c r="B18" s="156" t="s">
        <v>338</v>
      </c>
      <c r="C18" s="164">
        <v>14083</v>
      </c>
      <c r="D18" s="164">
        <v>6198</v>
      </c>
      <c r="E18" s="164">
        <f t="shared" si="0"/>
        <v>7885</v>
      </c>
    </row>
    <row r="19" spans="1:5" x14ac:dyDescent="0.25">
      <c r="A19" s="163">
        <v>17</v>
      </c>
      <c r="B19" s="156" t="s">
        <v>339</v>
      </c>
      <c r="C19" s="164">
        <v>40976</v>
      </c>
      <c r="D19" s="164">
        <v>14598</v>
      </c>
      <c r="E19" s="164">
        <f t="shared" si="0"/>
        <v>26378</v>
      </c>
    </row>
    <row r="20" spans="1:5" x14ac:dyDescent="0.25">
      <c r="A20" s="163">
        <v>18</v>
      </c>
      <c r="B20" s="156" t="s">
        <v>340</v>
      </c>
      <c r="C20" s="164">
        <v>15785</v>
      </c>
      <c r="D20" s="164">
        <v>7767</v>
      </c>
      <c r="E20" s="164">
        <f t="shared" si="0"/>
        <v>8018</v>
      </c>
    </row>
    <row r="21" spans="1:5" x14ac:dyDescent="0.25">
      <c r="A21" s="163">
        <v>19</v>
      </c>
      <c r="B21" s="156" t="s">
        <v>341</v>
      </c>
      <c r="C21" s="164">
        <v>13292</v>
      </c>
      <c r="D21" s="164">
        <v>3649</v>
      </c>
      <c r="E21" s="164">
        <f t="shared" si="0"/>
        <v>9643</v>
      </c>
    </row>
    <row r="22" spans="1:5" x14ac:dyDescent="0.25">
      <c r="A22" s="163">
        <v>20</v>
      </c>
      <c r="B22" s="156" t="s">
        <v>342</v>
      </c>
      <c r="C22" s="164">
        <v>13394</v>
      </c>
      <c r="D22" s="164">
        <v>3764</v>
      </c>
      <c r="E22" s="164">
        <f t="shared" si="0"/>
        <v>9630</v>
      </c>
    </row>
    <row r="23" spans="1:5" x14ac:dyDescent="0.25">
      <c r="A23" s="163">
        <v>21</v>
      </c>
      <c r="B23" s="156" t="s">
        <v>343</v>
      </c>
      <c r="C23" s="164">
        <v>141665</v>
      </c>
      <c r="D23" s="164">
        <v>66948</v>
      </c>
      <c r="E23" s="164">
        <f t="shared" si="0"/>
        <v>74717</v>
      </c>
    </row>
    <row r="24" spans="1:5" x14ac:dyDescent="0.25">
      <c r="A24" s="163">
        <v>22</v>
      </c>
      <c r="B24" s="156" t="s">
        <v>344</v>
      </c>
      <c r="C24" s="164">
        <v>128908</v>
      </c>
      <c r="D24" s="164">
        <v>61359</v>
      </c>
      <c r="E24" s="164">
        <f t="shared" si="0"/>
        <v>67549</v>
      </c>
    </row>
    <row r="25" spans="1:5" x14ac:dyDescent="0.25">
      <c r="A25" s="163">
        <v>23</v>
      </c>
      <c r="B25" s="156" t="s">
        <v>345</v>
      </c>
      <c r="C25" s="164">
        <v>5273</v>
      </c>
      <c r="D25" s="164">
        <v>1355</v>
      </c>
      <c r="E25" s="164">
        <f t="shared" si="0"/>
        <v>3918</v>
      </c>
    </row>
    <row r="26" spans="1:5" x14ac:dyDescent="0.25">
      <c r="A26" s="163">
        <v>24</v>
      </c>
      <c r="B26" s="156" t="s">
        <v>346</v>
      </c>
      <c r="C26" s="164">
        <v>42607</v>
      </c>
      <c r="D26" s="164">
        <v>19644</v>
      </c>
      <c r="E26" s="164">
        <f t="shared" si="0"/>
        <v>22963</v>
      </c>
    </row>
    <row r="27" spans="1:5" x14ac:dyDescent="0.25">
      <c r="A27" s="163">
        <v>25</v>
      </c>
      <c r="B27" s="156" t="s">
        <v>347</v>
      </c>
      <c r="C27" s="164">
        <v>24837</v>
      </c>
      <c r="D27" s="164">
        <v>9344</v>
      </c>
      <c r="E27" s="164">
        <f t="shared" si="0"/>
        <v>15493</v>
      </c>
    </row>
    <row r="28" spans="1:5" x14ac:dyDescent="0.25">
      <c r="A28" s="163">
        <v>26</v>
      </c>
      <c r="B28" s="156" t="s">
        <v>348</v>
      </c>
      <c r="C28" s="164">
        <v>33831</v>
      </c>
      <c r="D28" s="164">
        <v>13593</v>
      </c>
      <c r="E28" s="164">
        <f t="shared" si="0"/>
        <v>20238</v>
      </c>
    </row>
    <row r="29" spans="1:5" x14ac:dyDescent="0.25">
      <c r="A29" s="163">
        <v>27</v>
      </c>
      <c r="B29" s="156" t="s">
        <v>349</v>
      </c>
      <c r="C29" s="164">
        <v>5477</v>
      </c>
      <c r="D29" s="164">
        <v>1865</v>
      </c>
      <c r="E29" s="164">
        <f t="shared" si="0"/>
        <v>3612</v>
      </c>
    </row>
    <row r="30" spans="1:5" x14ac:dyDescent="0.25">
      <c r="A30" s="163">
        <v>28</v>
      </c>
      <c r="B30" s="156" t="s">
        <v>350</v>
      </c>
      <c r="C30" s="164">
        <v>6434</v>
      </c>
      <c r="D30" s="164">
        <v>2029</v>
      </c>
      <c r="E30" s="164">
        <f t="shared" si="0"/>
        <v>4405</v>
      </c>
    </row>
    <row r="31" spans="1:5" x14ac:dyDescent="0.25">
      <c r="A31" s="163">
        <v>29</v>
      </c>
      <c r="B31" s="156" t="s">
        <v>351</v>
      </c>
      <c r="C31" s="164">
        <v>21246</v>
      </c>
      <c r="D31" s="164">
        <v>6959</v>
      </c>
      <c r="E31" s="164">
        <f t="shared" si="0"/>
        <v>14287</v>
      </c>
    </row>
    <row r="32" spans="1:5" x14ac:dyDescent="0.25">
      <c r="A32" s="163">
        <v>30</v>
      </c>
      <c r="B32" s="156" t="s">
        <v>316</v>
      </c>
      <c r="C32" s="164">
        <v>30690</v>
      </c>
      <c r="D32" s="164">
        <v>8186</v>
      </c>
      <c r="E32" s="164">
        <f t="shared" si="0"/>
        <v>22504</v>
      </c>
    </row>
    <row r="33" spans="1:5" x14ac:dyDescent="0.25">
      <c r="A33" s="685" t="s">
        <v>92</v>
      </c>
      <c r="B33" s="686"/>
      <c r="C33" s="165">
        <f>SUM(C3:C32)</f>
        <v>1311792</v>
      </c>
      <c r="D33" s="165">
        <f>SUM(D3:D32)</f>
        <v>567096</v>
      </c>
      <c r="E33" s="165">
        <f t="shared" si="0"/>
        <v>744696</v>
      </c>
    </row>
  </sheetData>
  <mergeCells count="2">
    <mergeCell ref="A1:E1"/>
    <mergeCell ref="A33:B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M4" sqref="M4"/>
    </sheetView>
  </sheetViews>
  <sheetFormatPr defaultRowHeight="15" x14ac:dyDescent="0.25"/>
  <cols>
    <col min="1" max="1" width="17.28515625" bestFit="1" customWidth="1"/>
    <col min="2" max="2" width="28.7109375" bestFit="1" customWidth="1"/>
    <col min="3" max="3" width="10" bestFit="1" customWidth="1"/>
    <col min="4" max="4" width="14.85546875" style="174" bestFit="1" customWidth="1"/>
    <col min="5" max="5" width="15.85546875" style="174" bestFit="1" customWidth="1"/>
    <col min="6" max="6" width="14.85546875" style="174" customWidth="1"/>
    <col min="7" max="7" width="20.7109375" style="174" customWidth="1"/>
    <col min="8" max="8" width="18.140625" style="174" customWidth="1"/>
    <col min="257" max="257" width="17.28515625" bestFit="1" customWidth="1"/>
    <col min="258" max="258" width="28.7109375" bestFit="1" customWidth="1"/>
    <col min="259" max="259" width="10" bestFit="1" customWidth="1"/>
    <col min="260" max="260" width="14.85546875" bestFit="1" customWidth="1"/>
    <col min="261" max="261" width="15.85546875" bestFit="1" customWidth="1"/>
    <col min="262" max="262" width="14.85546875" customWidth="1"/>
    <col min="263" max="263" width="20.7109375" customWidth="1"/>
    <col min="264" max="264" width="18.140625" customWidth="1"/>
    <col min="513" max="513" width="17.28515625" bestFit="1" customWidth="1"/>
    <col min="514" max="514" width="28.7109375" bestFit="1" customWidth="1"/>
    <col min="515" max="515" width="10" bestFit="1" customWidth="1"/>
    <col min="516" max="516" width="14.85546875" bestFit="1" customWidth="1"/>
    <col min="517" max="517" width="15.85546875" bestFit="1" customWidth="1"/>
    <col min="518" max="518" width="14.85546875" customWidth="1"/>
    <col min="519" max="519" width="20.7109375" customWidth="1"/>
    <col min="520" max="520" width="18.140625" customWidth="1"/>
    <col min="769" max="769" width="17.28515625" bestFit="1" customWidth="1"/>
    <col min="770" max="770" width="28.7109375" bestFit="1" customWidth="1"/>
    <col min="771" max="771" width="10" bestFit="1" customWidth="1"/>
    <col min="772" max="772" width="14.85546875" bestFit="1" customWidth="1"/>
    <col min="773" max="773" width="15.85546875" bestFit="1" customWidth="1"/>
    <col min="774" max="774" width="14.85546875" customWidth="1"/>
    <col min="775" max="775" width="20.7109375" customWidth="1"/>
    <col min="776" max="776" width="18.140625" customWidth="1"/>
    <col min="1025" max="1025" width="17.28515625" bestFit="1" customWidth="1"/>
    <col min="1026" max="1026" width="28.7109375" bestFit="1" customWidth="1"/>
    <col min="1027" max="1027" width="10" bestFit="1" customWidth="1"/>
    <col min="1028" max="1028" width="14.85546875" bestFit="1" customWidth="1"/>
    <col min="1029" max="1029" width="15.85546875" bestFit="1" customWidth="1"/>
    <col min="1030" max="1030" width="14.85546875" customWidth="1"/>
    <col min="1031" max="1031" width="20.7109375" customWidth="1"/>
    <col min="1032" max="1032" width="18.140625" customWidth="1"/>
    <col min="1281" max="1281" width="17.28515625" bestFit="1" customWidth="1"/>
    <col min="1282" max="1282" width="28.7109375" bestFit="1" customWidth="1"/>
    <col min="1283" max="1283" width="10" bestFit="1" customWidth="1"/>
    <col min="1284" max="1284" width="14.85546875" bestFit="1" customWidth="1"/>
    <col min="1285" max="1285" width="15.85546875" bestFit="1" customWidth="1"/>
    <col min="1286" max="1286" width="14.85546875" customWidth="1"/>
    <col min="1287" max="1287" width="20.7109375" customWidth="1"/>
    <col min="1288" max="1288" width="18.140625" customWidth="1"/>
    <col min="1537" max="1537" width="17.28515625" bestFit="1" customWidth="1"/>
    <col min="1538" max="1538" width="28.7109375" bestFit="1" customWidth="1"/>
    <col min="1539" max="1539" width="10" bestFit="1" customWidth="1"/>
    <col min="1540" max="1540" width="14.85546875" bestFit="1" customWidth="1"/>
    <col min="1541" max="1541" width="15.85546875" bestFit="1" customWidth="1"/>
    <col min="1542" max="1542" width="14.85546875" customWidth="1"/>
    <col min="1543" max="1543" width="20.7109375" customWidth="1"/>
    <col min="1544" max="1544" width="18.140625" customWidth="1"/>
    <col min="1793" max="1793" width="17.28515625" bestFit="1" customWidth="1"/>
    <col min="1794" max="1794" width="28.7109375" bestFit="1" customWidth="1"/>
    <col min="1795" max="1795" width="10" bestFit="1" customWidth="1"/>
    <col min="1796" max="1796" width="14.85546875" bestFit="1" customWidth="1"/>
    <col min="1797" max="1797" width="15.85546875" bestFit="1" customWidth="1"/>
    <col min="1798" max="1798" width="14.85546875" customWidth="1"/>
    <col min="1799" max="1799" width="20.7109375" customWidth="1"/>
    <col min="1800" max="1800" width="18.140625" customWidth="1"/>
    <col min="2049" max="2049" width="17.28515625" bestFit="1" customWidth="1"/>
    <col min="2050" max="2050" width="28.7109375" bestFit="1" customWidth="1"/>
    <col min="2051" max="2051" width="10" bestFit="1" customWidth="1"/>
    <col min="2052" max="2052" width="14.85546875" bestFit="1" customWidth="1"/>
    <col min="2053" max="2053" width="15.85546875" bestFit="1" customWidth="1"/>
    <col min="2054" max="2054" width="14.85546875" customWidth="1"/>
    <col min="2055" max="2055" width="20.7109375" customWidth="1"/>
    <col min="2056" max="2056" width="18.140625" customWidth="1"/>
    <col min="2305" max="2305" width="17.28515625" bestFit="1" customWidth="1"/>
    <col min="2306" max="2306" width="28.7109375" bestFit="1" customWidth="1"/>
    <col min="2307" max="2307" width="10" bestFit="1" customWidth="1"/>
    <col min="2308" max="2308" width="14.85546875" bestFit="1" customWidth="1"/>
    <col min="2309" max="2309" width="15.85546875" bestFit="1" customWidth="1"/>
    <col min="2310" max="2310" width="14.85546875" customWidth="1"/>
    <col min="2311" max="2311" width="20.7109375" customWidth="1"/>
    <col min="2312" max="2312" width="18.140625" customWidth="1"/>
    <col min="2561" max="2561" width="17.28515625" bestFit="1" customWidth="1"/>
    <col min="2562" max="2562" width="28.7109375" bestFit="1" customWidth="1"/>
    <col min="2563" max="2563" width="10" bestFit="1" customWidth="1"/>
    <col min="2564" max="2564" width="14.85546875" bestFit="1" customWidth="1"/>
    <col min="2565" max="2565" width="15.85546875" bestFit="1" customWidth="1"/>
    <col min="2566" max="2566" width="14.85546875" customWidth="1"/>
    <col min="2567" max="2567" width="20.7109375" customWidth="1"/>
    <col min="2568" max="2568" width="18.140625" customWidth="1"/>
    <col min="2817" max="2817" width="17.28515625" bestFit="1" customWidth="1"/>
    <col min="2818" max="2818" width="28.7109375" bestFit="1" customWidth="1"/>
    <col min="2819" max="2819" width="10" bestFit="1" customWidth="1"/>
    <col min="2820" max="2820" width="14.85546875" bestFit="1" customWidth="1"/>
    <col min="2821" max="2821" width="15.85546875" bestFit="1" customWidth="1"/>
    <col min="2822" max="2822" width="14.85546875" customWidth="1"/>
    <col min="2823" max="2823" width="20.7109375" customWidth="1"/>
    <col min="2824" max="2824" width="18.140625" customWidth="1"/>
    <col min="3073" max="3073" width="17.28515625" bestFit="1" customWidth="1"/>
    <col min="3074" max="3074" width="28.7109375" bestFit="1" customWidth="1"/>
    <col min="3075" max="3075" width="10" bestFit="1" customWidth="1"/>
    <col min="3076" max="3076" width="14.85546875" bestFit="1" customWidth="1"/>
    <col min="3077" max="3077" width="15.85546875" bestFit="1" customWidth="1"/>
    <col min="3078" max="3078" width="14.85546875" customWidth="1"/>
    <col min="3079" max="3079" width="20.7109375" customWidth="1"/>
    <col min="3080" max="3080" width="18.140625" customWidth="1"/>
    <col min="3329" max="3329" width="17.28515625" bestFit="1" customWidth="1"/>
    <col min="3330" max="3330" width="28.7109375" bestFit="1" customWidth="1"/>
    <col min="3331" max="3331" width="10" bestFit="1" customWidth="1"/>
    <col min="3332" max="3332" width="14.85546875" bestFit="1" customWidth="1"/>
    <col min="3333" max="3333" width="15.85546875" bestFit="1" customWidth="1"/>
    <col min="3334" max="3334" width="14.85546875" customWidth="1"/>
    <col min="3335" max="3335" width="20.7109375" customWidth="1"/>
    <col min="3336" max="3336" width="18.140625" customWidth="1"/>
    <col min="3585" max="3585" width="17.28515625" bestFit="1" customWidth="1"/>
    <col min="3586" max="3586" width="28.7109375" bestFit="1" customWidth="1"/>
    <col min="3587" max="3587" width="10" bestFit="1" customWidth="1"/>
    <col min="3588" max="3588" width="14.85546875" bestFit="1" customWidth="1"/>
    <col min="3589" max="3589" width="15.85546875" bestFit="1" customWidth="1"/>
    <col min="3590" max="3590" width="14.85546875" customWidth="1"/>
    <col min="3591" max="3591" width="20.7109375" customWidth="1"/>
    <col min="3592" max="3592" width="18.140625" customWidth="1"/>
    <col min="3841" max="3841" width="17.28515625" bestFit="1" customWidth="1"/>
    <col min="3842" max="3842" width="28.7109375" bestFit="1" customWidth="1"/>
    <col min="3843" max="3843" width="10" bestFit="1" customWidth="1"/>
    <col min="3844" max="3844" width="14.85546875" bestFit="1" customWidth="1"/>
    <col min="3845" max="3845" width="15.85546875" bestFit="1" customWidth="1"/>
    <col min="3846" max="3846" width="14.85546875" customWidth="1"/>
    <col min="3847" max="3847" width="20.7109375" customWidth="1"/>
    <col min="3848" max="3848" width="18.140625" customWidth="1"/>
    <col min="4097" max="4097" width="17.28515625" bestFit="1" customWidth="1"/>
    <col min="4098" max="4098" width="28.7109375" bestFit="1" customWidth="1"/>
    <col min="4099" max="4099" width="10" bestFit="1" customWidth="1"/>
    <col min="4100" max="4100" width="14.85546875" bestFit="1" customWidth="1"/>
    <col min="4101" max="4101" width="15.85546875" bestFit="1" customWidth="1"/>
    <col min="4102" max="4102" width="14.85546875" customWidth="1"/>
    <col min="4103" max="4103" width="20.7109375" customWidth="1"/>
    <col min="4104" max="4104" width="18.140625" customWidth="1"/>
    <col min="4353" max="4353" width="17.28515625" bestFit="1" customWidth="1"/>
    <col min="4354" max="4354" width="28.7109375" bestFit="1" customWidth="1"/>
    <col min="4355" max="4355" width="10" bestFit="1" customWidth="1"/>
    <col min="4356" max="4356" width="14.85546875" bestFit="1" customWidth="1"/>
    <col min="4357" max="4357" width="15.85546875" bestFit="1" customWidth="1"/>
    <col min="4358" max="4358" width="14.85546875" customWidth="1"/>
    <col min="4359" max="4359" width="20.7109375" customWidth="1"/>
    <col min="4360" max="4360" width="18.140625" customWidth="1"/>
    <col min="4609" max="4609" width="17.28515625" bestFit="1" customWidth="1"/>
    <col min="4610" max="4610" width="28.7109375" bestFit="1" customWidth="1"/>
    <col min="4611" max="4611" width="10" bestFit="1" customWidth="1"/>
    <col min="4612" max="4612" width="14.85546875" bestFit="1" customWidth="1"/>
    <col min="4613" max="4613" width="15.85546875" bestFit="1" customWidth="1"/>
    <col min="4614" max="4614" width="14.85546875" customWidth="1"/>
    <col min="4615" max="4615" width="20.7109375" customWidth="1"/>
    <col min="4616" max="4616" width="18.140625" customWidth="1"/>
    <col min="4865" max="4865" width="17.28515625" bestFit="1" customWidth="1"/>
    <col min="4866" max="4866" width="28.7109375" bestFit="1" customWidth="1"/>
    <col min="4867" max="4867" width="10" bestFit="1" customWidth="1"/>
    <col min="4868" max="4868" width="14.85546875" bestFit="1" customWidth="1"/>
    <col min="4869" max="4869" width="15.85546875" bestFit="1" customWidth="1"/>
    <col min="4870" max="4870" width="14.85546875" customWidth="1"/>
    <col min="4871" max="4871" width="20.7109375" customWidth="1"/>
    <col min="4872" max="4872" width="18.140625" customWidth="1"/>
    <col min="5121" max="5121" width="17.28515625" bestFit="1" customWidth="1"/>
    <col min="5122" max="5122" width="28.7109375" bestFit="1" customWidth="1"/>
    <col min="5123" max="5123" width="10" bestFit="1" customWidth="1"/>
    <col min="5124" max="5124" width="14.85546875" bestFit="1" customWidth="1"/>
    <col min="5125" max="5125" width="15.85546875" bestFit="1" customWidth="1"/>
    <col min="5126" max="5126" width="14.85546875" customWidth="1"/>
    <col min="5127" max="5127" width="20.7109375" customWidth="1"/>
    <col min="5128" max="5128" width="18.140625" customWidth="1"/>
    <col min="5377" max="5377" width="17.28515625" bestFit="1" customWidth="1"/>
    <col min="5378" max="5378" width="28.7109375" bestFit="1" customWidth="1"/>
    <col min="5379" max="5379" width="10" bestFit="1" customWidth="1"/>
    <col min="5380" max="5380" width="14.85546875" bestFit="1" customWidth="1"/>
    <col min="5381" max="5381" width="15.85546875" bestFit="1" customWidth="1"/>
    <col min="5382" max="5382" width="14.85546875" customWidth="1"/>
    <col min="5383" max="5383" width="20.7109375" customWidth="1"/>
    <col min="5384" max="5384" width="18.140625" customWidth="1"/>
    <col min="5633" max="5633" width="17.28515625" bestFit="1" customWidth="1"/>
    <col min="5634" max="5634" width="28.7109375" bestFit="1" customWidth="1"/>
    <col min="5635" max="5635" width="10" bestFit="1" customWidth="1"/>
    <col min="5636" max="5636" width="14.85546875" bestFit="1" customWidth="1"/>
    <col min="5637" max="5637" width="15.85546875" bestFit="1" customWidth="1"/>
    <col min="5638" max="5638" width="14.85546875" customWidth="1"/>
    <col min="5639" max="5639" width="20.7109375" customWidth="1"/>
    <col min="5640" max="5640" width="18.140625" customWidth="1"/>
    <col min="5889" max="5889" width="17.28515625" bestFit="1" customWidth="1"/>
    <col min="5890" max="5890" width="28.7109375" bestFit="1" customWidth="1"/>
    <col min="5891" max="5891" width="10" bestFit="1" customWidth="1"/>
    <col min="5892" max="5892" width="14.85546875" bestFit="1" customWidth="1"/>
    <col min="5893" max="5893" width="15.85546875" bestFit="1" customWidth="1"/>
    <col min="5894" max="5894" width="14.85546875" customWidth="1"/>
    <col min="5895" max="5895" width="20.7109375" customWidth="1"/>
    <col min="5896" max="5896" width="18.140625" customWidth="1"/>
    <col min="6145" max="6145" width="17.28515625" bestFit="1" customWidth="1"/>
    <col min="6146" max="6146" width="28.7109375" bestFit="1" customWidth="1"/>
    <col min="6147" max="6147" width="10" bestFit="1" customWidth="1"/>
    <col min="6148" max="6148" width="14.85546875" bestFit="1" customWidth="1"/>
    <col min="6149" max="6149" width="15.85546875" bestFit="1" customWidth="1"/>
    <col min="6150" max="6150" width="14.85546875" customWidth="1"/>
    <col min="6151" max="6151" width="20.7109375" customWidth="1"/>
    <col min="6152" max="6152" width="18.140625" customWidth="1"/>
    <col min="6401" max="6401" width="17.28515625" bestFit="1" customWidth="1"/>
    <col min="6402" max="6402" width="28.7109375" bestFit="1" customWidth="1"/>
    <col min="6403" max="6403" width="10" bestFit="1" customWidth="1"/>
    <col min="6404" max="6404" width="14.85546875" bestFit="1" customWidth="1"/>
    <col min="6405" max="6405" width="15.85546875" bestFit="1" customWidth="1"/>
    <col min="6406" max="6406" width="14.85546875" customWidth="1"/>
    <col min="6407" max="6407" width="20.7109375" customWidth="1"/>
    <col min="6408" max="6408" width="18.140625" customWidth="1"/>
    <col min="6657" max="6657" width="17.28515625" bestFit="1" customWidth="1"/>
    <col min="6658" max="6658" width="28.7109375" bestFit="1" customWidth="1"/>
    <col min="6659" max="6659" width="10" bestFit="1" customWidth="1"/>
    <col min="6660" max="6660" width="14.85546875" bestFit="1" customWidth="1"/>
    <col min="6661" max="6661" width="15.85546875" bestFit="1" customWidth="1"/>
    <col min="6662" max="6662" width="14.85546875" customWidth="1"/>
    <col min="6663" max="6663" width="20.7109375" customWidth="1"/>
    <col min="6664" max="6664" width="18.140625" customWidth="1"/>
    <col min="6913" max="6913" width="17.28515625" bestFit="1" customWidth="1"/>
    <col min="6914" max="6914" width="28.7109375" bestFit="1" customWidth="1"/>
    <col min="6915" max="6915" width="10" bestFit="1" customWidth="1"/>
    <col min="6916" max="6916" width="14.85546875" bestFit="1" customWidth="1"/>
    <col min="6917" max="6917" width="15.85546875" bestFit="1" customWidth="1"/>
    <col min="6918" max="6918" width="14.85546875" customWidth="1"/>
    <col min="6919" max="6919" width="20.7109375" customWidth="1"/>
    <col min="6920" max="6920" width="18.140625" customWidth="1"/>
    <col min="7169" max="7169" width="17.28515625" bestFit="1" customWidth="1"/>
    <col min="7170" max="7170" width="28.7109375" bestFit="1" customWidth="1"/>
    <col min="7171" max="7171" width="10" bestFit="1" customWidth="1"/>
    <col min="7172" max="7172" width="14.85546875" bestFit="1" customWidth="1"/>
    <col min="7173" max="7173" width="15.85546875" bestFit="1" customWidth="1"/>
    <col min="7174" max="7174" width="14.85546875" customWidth="1"/>
    <col min="7175" max="7175" width="20.7109375" customWidth="1"/>
    <col min="7176" max="7176" width="18.140625" customWidth="1"/>
    <col min="7425" max="7425" width="17.28515625" bestFit="1" customWidth="1"/>
    <col min="7426" max="7426" width="28.7109375" bestFit="1" customWidth="1"/>
    <col min="7427" max="7427" width="10" bestFit="1" customWidth="1"/>
    <col min="7428" max="7428" width="14.85546875" bestFit="1" customWidth="1"/>
    <col min="7429" max="7429" width="15.85546875" bestFit="1" customWidth="1"/>
    <col min="7430" max="7430" width="14.85546875" customWidth="1"/>
    <col min="7431" max="7431" width="20.7109375" customWidth="1"/>
    <col min="7432" max="7432" width="18.140625" customWidth="1"/>
    <col min="7681" max="7681" width="17.28515625" bestFit="1" customWidth="1"/>
    <col min="7682" max="7682" width="28.7109375" bestFit="1" customWidth="1"/>
    <col min="7683" max="7683" width="10" bestFit="1" customWidth="1"/>
    <col min="7684" max="7684" width="14.85546875" bestFit="1" customWidth="1"/>
    <col min="7685" max="7685" width="15.85546875" bestFit="1" customWidth="1"/>
    <col min="7686" max="7686" width="14.85546875" customWidth="1"/>
    <col min="7687" max="7687" width="20.7109375" customWidth="1"/>
    <col min="7688" max="7688" width="18.140625" customWidth="1"/>
    <col min="7937" max="7937" width="17.28515625" bestFit="1" customWidth="1"/>
    <col min="7938" max="7938" width="28.7109375" bestFit="1" customWidth="1"/>
    <col min="7939" max="7939" width="10" bestFit="1" customWidth="1"/>
    <col min="7940" max="7940" width="14.85546875" bestFit="1" customWidth="1"/>
    <col min="7941" max="7941" width="15.85546875" bestFit="1" customWidth="1"/>
    <col min="7942" max="7942" width="14.85546875" customWidth="1"/>
    <col min="7943" max="7943" width="20.7109375" customWidth="1"/>
    <col min="7944" max="7944" width="18.140625" customWidth="1"/>
    <col min="8193" max="8193" width="17.28515625" bestFit="1" customWidth="1"/>
    <col min="8194" max="8194" width="28.7109375" bestFit="1" customWidth="1"/>
    <col min="8195" max="8195" width="10" bestFit="1" customWidth="1"/>
    <col min="8196" max="8196" width="14.85546875" bestFit="1" customWidth="1"/>
    <col min="8197" max="8197" width="15.85546875" bestFit="1" customWidth="1"/>
    <col min="8198" max="8198" width="14.85546875" customWidth="1"/>
    <col min="8199" max="8199" width="20.7109375" customWidth="1"/>
    <col min="8200" max="8200" width="18.140625" customWidth="1"/>
    <col min="8449" max="8449" width="17.28515625" bestFit="1" customWidth="1"/>
    <col min="8450" max="8450" width="28.7109375" bestFit="1" customWidth="1"/>
    <col min="8451" max="8451" width="10" bestFit="1" customWidth="1"/>
    <col min="8452" max="8452" width="14.85546875" bestFit="1" customWidth="1"/>
    <col min="8453" max="8453" width="15.85546875" bestFit="1" customWidth="1"/>
    <col min="8454" max="8454" width="14.85546875" customWidth="1"/>
    <col min="8455" max="8455" width="20.7109375" customWidth="1"/>
    <col min="8456" max="8456" width="18.140625" customWidth="1"/>
    <col min="8705" max="8705" width="17.28515625" bestFit="1" customWidth="1"/>
    <col min="8706" max="8706" width="28.7109375" bestFit="1" customWidth="1"/>
    <col min="8707" max="8707" width="10" bestFit="1" customWidth="1"/>
    <col min="8708" max="8708" width="14.85546875" bestFit="1" customWidth="1"/>
    <col min="8709" max="8709" width="15.85546875" bestFit="1" customWidth="1"/>
    <col min="8710" max="8710" width="14.85546875" customWidth="1"/>
    <col min="8711" max="8711" width="20.7109375" customWidth="1"/>
    <col min="8712" max="8712" width="18.140625" customWidth="1"/>
    <col min="8961" max="8961" width="17.28515625" bestFit="1" customWidth="1"/>
    <col min="8962" max="8962" width="28.7109375" bestFit="1" customWidth="1"/>
    <col min="8963" max="8963" width="10" bestFit="1" customWidth="1"/>
    <col min="8964" max="8964" width="14.85546875" bestFit="1" customWidth="1"/>
    <col min="8965" max="8965" width="15.85546875" bestFit="1" customWidth="1"/>
    <col min="8966" max="8966" width="14.85546875" customWidth="1"/>
    <col min="8967" max="8967" width="20.7109375" customWidth="1"/>
    <col min="8968" max="8968" width="18.140625" customWidth="1"/>
    <col min="9217" max="9217" width="17.28515625" bestFit="1" customWidth="1"/>
    <col min="9218" max="9218" width="28.7109375" bestFit="1" customWidth="1"/>
    <col min="9219" max="9219" width="10" bestFit="1" customWidth="1"/>
    <col min="9220" max="9220" width="14.85546875" bestFit="1" customWidth="1"/>
    <col min="9221" max="9221" width="15.85546875" bestFit="1" customWidth="1"/>
    <col min="9222" max="9222" width="14.85546875" customWidth="1"/>
    <col min="9223" max="9223" width="20.7109375" customWidth="1"/>
    <col min="9224" max="9224" width="18.140625" customWidth="1"/>
    <col min="9473" max="9473" width="17.28515625" bestFit="1" customWidth="1"/>
    <col min="9474" max="9474" width="28.7109375" bestFit="1" customWidth="1"/>
    <col min="9475" max="9475" width="10" bestFit="1" customWidth="1"/>
    <col min="9476" max="9476" width="14.85546875" bestFit="1" customWidth="1"/>
    <col min="9477" max="9477" width="15.85546875" bestFit="1" customWidth="1"/>
    <col min="9478" max="9478" width="14.85546875" customWidth="1"/>
    <col min="9479" max="9479" width="20.7109375" customWidth="1"/>
    <col min="9480" max="9480" width="18.140625" customWidth="1"/>
    <col min="9729" max="9729" width="17.28515625" bestFit="1" customWidth="1"/>
    <col min="9730" max="9730" width="28.7109375" bestFit="1" customWidth="1"/>
    <col min="9731" max="9731" width="10" bestFit="1" customWidth="1"/>
    <col min="9732" max="9732" width="14.85546875" bestFit="1" customWidth="1"/>
    <col min="9733" max="9733" width="15.85546875" bestFit="1" customWidth="1"/>
    <col min="9734" max="9734" width="14.85546875" customWidth="1"/>
    <col min="9735" max="9735" width="20.7109375" customWidth="1"/>
    <col min="9736" max="9736" width="18.140625" customWidth="1"/>
    <col min="9985" max="9985" width="17.28515625" bestFit="1" customWidth="1"/>
    <col min="9986" max="9986" width="28.7109375" bestFit="1" customWidth="1"/>
    <col min="9987" max="9987" width="10" bestFit="1" customWidth="1"/>
    <col min="9988" max="9988" width="14.85546875" bestFit="1" customWidth="1"/>
    <col min="9989" max="9989" width="15.85546875" bestFit="1" customWidth="1"/>
    <col min="9990" max="9990" width="14.85546875" customWidth="1"/>
    <col min="9991" max="9991" width="20.7109375" customWidth="1"/>
    <col min="9992" max="9992" width="18.140625" customWidth="1"/>
    <col min="10241" max="10241" width="17.28515625" bestFit="1" customWidth="1"/>
    <col min="10242" max="10242" width="28.7109375" bestFit="1" customWidth="1"/>
    <col min="10243" max="10243" width="10" bestFit="1" customWidth="1"/>
    <col min="10244" max="10244" width="14.85546875" bestFit="1" customWidth="1"/>
    <col min="10245" max="10245" width="15.85546875" bestFit="1" customWidth="1"/>
    <col min="10246" max="10246" width="14.85546875" customWidth="1"/>
    <col min="10247" max="10247" width="20.7109375" customWidth="1"/>
    <col min="10248" max="10248" width="18.140625" customWidth="1"/>
    <col min="10497" max="10497" width="17.28515625" bestFit="1" customWidth="1"/>
    <col min="10498" max="10498" width="28.7109375" bestFit="1" customWidth="1"/>
    <col min="10499" max="10499" width="10" bestFit="1" customWidth="1"/>
    <col min="10500" max="10500" width="14.85546875" bestFit="1" customWidth="1"/>
    <col min="10501" max="10501" width="15.85546875" bestFit="1" customWidth="1"/>
    <col min="10502" max="10502" width="14.85546875" customWidth="1"/>
    <col min="10503" max="10503" width="20.7109375" customWidth="1"/>
    <col min="10504" max="10504" width="18.140625" customWidth="1"/>
    <col min="10753" max="10753" width="17.28515625" bestFit="1" customWidth="1"/>
    <col min="10754" max="10754" width="28.7109375" bestFit="1" customWidth="1"/>
    <col min="10755" max="10755" width="10" bestFit="1" customWidth="1"/>
    <col min="10756" max="10756" width="14.85546875" bestFit="1" customWidth="1"/>
    <col min="10757" max="10757" width="15.85546875" bestFit="1" customWidth="1"/>
    <col min="10758" max="10758" width="14.85546875" customWidth="1"/>
    <col min="10759" max="10759" width="20.7109375" customWidth="1"/>
    <col min="10760" max="10760" width="18.140625" customWidth="1"/>
    <col min="11009" max="11009" width="17.28515625" bestFit="1" customWidth="1"/>
    <col min="11010" max="11010" width="28.7109375" bestFit="1" customWidth="1"/>
    <col min="11011" max="11011" width="10" bestFit="1" customWidth="1"/>
    <col min="11012" max="11012" width="14.85546875" bestFit="1" customWidth="1"/>
    <col min="11013" max="11013" width="15.85546875" bestFit="1" customWidth="1"/>
    <col min="11014" max="11014" width="14.85546875" customWidth="1"/>
    <col min="11015" max="11015" width="20.7109375" customWidth="1"/>
    <col min="11016" max="11016" width="18.140625" customWidth="1"/>
    <col min="11265" max="11265" width="17.28515625" bestFit="1" customWidth="1"/>
    <col min="11266" max="11266" width="28.7109375" bestFit="1" customWidth="1"/>
    <col min="11267" max="11267" width="10" bestFit="1" customWidth="1"/>
    <col min="11268" max="11268" width="14.85546875" bestFit="1" customWidth="1"/>
    <col min="11269" max="11269" width="15.85546875" bestFit="1" customWidth="1"/>
    <col min="11270" max="11270" width="14.85546875" customWidth="1"/>
    <col min="11271" max="11271" width="20.7109375" customWidth="1"/>
    <col min="11272" max="11272" width="18.140625" customWidth="1"/>
    <col min="11521" max="11521" width="17.28515625" bestFit="1" customWidth="1"/>
    <col min="11522" max="11522" width="28.7109375" bestFit="1" customWidth="1"/>
    <col min="11523" max="11523" width="10" bestFit="1" customWidth="1"/>
    <col min="11524" max="11524" width="14.85546875" bestFit="1" customWidth="1"/>
    <col min="11525" max="11525" width="15.85546875" bestFit="1" customWidth="1"/>
    <col min="11526" max="11526" width="14.85546875" customWidth="1"/>
    <col min="11527" max="11527" width="20.7109375" customWidth="1"/>
    <col min="11528" max="11528" width="18.140625" customWidth="1"/>
    <col min="11777" max="11777" width="17.28515625" bestFit="1" customWidth="1"/>
    <col min="11778" max="11778" width="28.7109375" bestFit="1" customWidth="1"/>
    <col min="11779" max="11779" width="10" bestFit="1" customWidth="1"/>
    <col min="11780" max="11780" width="14.85546875" bestFit="1" customWidth="1"/>
    <col min="11781" max="11781" width="15.85546875" bestFit="1" customWidth="1"/>
    <col min="11782" max="11782" width="14.85546875" customWidth="1"/>
    <col min="11783" max="11783" width="20.7109375" customWidth="1"/>
    <col min="11784" max="11784" width="18.140625" customWidth="1"/>
    <col min="12033" max="12033" width="17.28515625" bestFit="1" customWidth="1"/>
    <col min="12034" max="12034" width="28.7109375" bestFit="1" customWidth="1"/>
    <col min="12035" max="12035" width="10" bestFit="1" customWidth="1"/>
    <col min="12036" max="12036" width="14.85546875" bestFit="1" customWidth="1"/>
    <col min="12037" max="12037" width="15.85546875" bestFit="1" customWidth="1"/>
    <col min="12038" max="12038" width="14.85546875" customWidth="1"/>
    <col min="12039" max="12039" width="20.7109375" customWidth="1"/>
    <col min="12040" max="12040" width="18.140625" customWidth="1"/>
    <col min="12289" max="12289" width="17.28515625" bestFit="1" customWidth="1"/>
    <col min="12290" max="12290" width="28.7109375" bestFit="1" customWidth="1"/>
    <col min="12291" max="12291" width="10" bestFit="1" customWidth="1"/>
    <col min="12292" max="12292" width="14.85546875" bestFit="1" customWidth="1"/>
    <col min="12293" max="12293" width="15.85546875" bestFit="1" customWidth="1"/>
    <col min="12294" max="12294" width="14.85546875" customWidth="1"/>
    <col min="12295" max="12295" width="20.7109375" customWidth="1"/>
    <col min="12296" max="12296" width="18.140625" customWidth="1"/>
    <col min="12545" max="12545" width="17.28515625" bestFit="1" customWidth="1"/>
    <col min="12546" max="12546" width="28.7109375" bestFit="1" customWidth="1"/>
    <col min="12547" max="12547" width="10" bestFit="1" customWidth="1"/>
    <col min="12548" max="12548" width="14.85546875" bestFit="1" customWidth="1"/>
    <col min="12549" max="12549" width="15.85546875" bestFit="1" customWidth="1"/>
    <col min="12550" max="12550" width="14.85546875" customWidth="1"/>
    <col min="12551" max="12551" width="20.7109375" customWidth="1"/>
    <col min="12552" max="12552" width="18.140625" customWidth="1"/>
    <col min="12801" max="12801" width="17.28515625" bestFit="1" customWidth="1"/>
    <col min="12802" max="12802" width="28.7109375" bestFit="1" customWidth="1"/>
    <col min="12803" max="12803" width="10" bestFit="1" customWidth="1"/>
    <col min="12804" max="12804" width="14.85546875" bestFit="1" customWidth="1"/>
    <col min="12805" max="12805" width="15.85546875" bestFit="1" customWidth="1"/>
    <col min="12806" max="12806" width="14.85546875" customWidth="1"/>
    <col min="12807" max="12807" width="20.7109375" customWidth="1"/>
    <col min="12808" max="12808" width="18.140625" customWidth="1"/>
    <col min="13057" max="13057" width="17.28515625" bestFit="1" customWidth="1"/>
    <col min="13058" max="13058" width="28.7109375" bestFit="1" customWidth="1"/>
    <col min="13059" max="13059" width="10" bestFit="1" customWidth="1"/>
    <col min="13060" max="13060" width="14.85546875" bestFit="1" customWidth="1"/>
    <col min="13061" max="13061" width="15.85546875" bestFit="1" customWidth="1"/>
    <col min="13062" max="13062" width="14.85546875" customWidth="1"/>
    <col min="13063" max="13063" width="20.7109375" customWidth="1"/>
    <col min="13064" max="13064" width="18.140625" customWidth="1"/>
    <col min="13313" max="13313" width="17.28515625" bestFit="1" customWidth="1"/>
    <col min="13314" max="13314" width="28.7109375" bestFit="1" customWidth="1"/>
    <col min="13315" max="13315" width="10" bestFit="1" customWidth="1"/>
    <col min="13316" max="13316" width="14.85546875" bestFit="1" customWidth="1"/>
    <col min="13317" max="13317" width="15.85546875" bestFit="1" customWidth="1"/>
    <col min="13318" max="13318" width="14.85546875" customWidth="1"/>
    <col min="13319" max="13319" width="20.7109375" customWidth="1"/>
    <col min="13320" max="13320" width="18.140625" customWidth="1"/>
    <col min="13569" max="13569" width="17.28515625" bestFit="1" customWidth="1"/>
    <col min="13570" max="13570" width="28.7109375" bestFit="1" customWidth="1"/>
    <col min="13571" max="13571" width="10" bestFit="1" customWidth="1"/>
    <col min="13572" max="13572" width="14.85546875" bestFit="1" customWidth="1"/>
    <col min="13573" max="13573" width="15.85546875" bestFit="1" customWidth="1"/>
    <col min="13574" max="13574" width="14.85546875" customWidth="1"/>
    <col min="13575" max="13575" width="20.7109375" customWidth="1"/>
    <col min="13576" max="13576" width="18.140625" customWidth="1"/>
    <col min="13825" max="13825" width="17.28515625" bestFit="1" customWidth="1"/>
    <col min="13826" max="13826" width="28.7109375" bestFit="1" customWidth="1"/>
    <col min="13827" max="13827" width="10" bestFit="1" customWidth="1"/>
    <col min="13828" max="13828" width="14.85546875" bestFit="1" customWidth="1"/>
    <col min="13829" max="13829" width="15.85546875" bestFit="1" customWidth="1"/>
    <col min="13830" max="13830" width="14.85546875" customWidth="1"/>
    <col min="13831" max="13831" width="20.7109375" customWidth="1"/>
    <col min="13832" max="13832" width="18.140625" customWidth="1"/>
    <col min="14081" max="14081" width="17.28515625" bestFit="1" customWidth="1"/>
    <col min="14082" max="14082" width="28.7109375" bestFit="1" customWidth="1"/>
    <col min="14083" max="14083" width="10" bestFit="1" customWidth="1"/>
    <col min="14084" max="14084" width="14.85546875" bestFit="1" customWidth="1"/>
    <col min="14085" max="14085" width="15.85546875" bestFit="1" customWidth="1"/>
    <col min="14086" max="14086" width="14.85546875" customWidth="1"/>
    <col min="14087" max="14087" width="20.7109375" customWidth="1"/>
    <col min="14088" max="14088" width="18.140625" customWidth="1"/>
    <col min="14337" max="14337" width="17.28515625" bestFit="1" customWidth="1"/>
    <col min="14338" max="14338" width="28.7109375" bestFit="1" customWidth="1"/>
    <col min="14339" max="14339" width="10" bestFit="1" customWidth="1"/>
    <col min="14340" max="14340" width="14.85546875" bestFit="1" customWidth="1"/>
    <col min="14341" max="14341" width="15.85546875" bestFit="1" customWidth="1"/>
    <col min="14342" max="14342" width="14.85546875" customWidth="1"/>
    <col min="14343" max="14343" width="20.7109375" customWidth="1"/>
    <col min="14344" max="14344" width="18.140625" customWidth="1"/>
    <col min="14593" max="14593" width="17.28515625" bestFit="1" customWidth="1"/>
    <col min="14594" max="14594" width="28.7109375" bestFit="1" customWidth="1"/>
    <col min="14595" max="14595" width="10" bestFit="1" customWidth="1"/>
    <col min="14596" max="14596" width="14.85546875" bestFit="1" customWidth="1"/>
    <col min="14597" max="14597" width="15.85546875" bestFit="1" customWidth="1"/>
    <col min="14598" max="14598" width="14.85546875" customWidth="1"/>
    <col min="14599" max="14599" width="20.7109375" customWidth="1"/>
    <col min="14600" max="14600" width="18.140625" customWidth="1"/>
    <col min="14849" max="14849" width="17.28515625" bestFit="1" customWidth="1"/>
    <col min="14850" max="14850" width="28.7109375" bestFit="1" customWidth="1"/>
    <col min="14851" max="14851" width="10" bestFit="1" customWidth="1"/>
    <col min="14852" max="14852" width="14.85546875" bestFit="1" customWidth="1"/>
    <col min="14853" max="14853" width="15.85546875" bestFit="1" customWidth="1"/>
    <col min="14854" max="14854" width="14.85546875" customWidth="1"/>
    <col min="14855" max="14855" width="20.7109375" customWidth="1"/>
    <col min="14856" max="14856" width="18.140625" customWidth="1"/>
    <col min="15105" max="15105" width="17.28515625" bestFit="1" customWidth="1"/>
    <col min="15106" max="15106" width="28.7109375" bestFit="1" customWidth="1"/>
    <col min="15107" max="15107" width="10" bestFit="1" customWidth="1"/>
    <col min="15108" max="15108" width="14.85546875" bestFit="1" customWidth="1"/>
    <col min="15109" max="15109" width="15.85546875" bestFit="1" customWidth="1"/>
    <col min="15110" max="15110" width="14.85546875" customWidth="1"/>
    <col min="15111" max="15111" width="20.7109375" customWidth="1"/>
    <col min="15112" max="15112" width="18.140625" customWidth="1"/>
    <col min="15361" max="15361" width="17.28515625" bestFit="1" customWidth="1"/>
    <col min="15362" max="15362" width="28.7109375" bestFit="1" customWidth="1"/>
    <col min="15363" max="15363" width="10" bestFit="1" customWidth="1"/>
    <col min="15364" max="15364" width="14.85546875" bestFit="1" customWidth="1"/>
    <col min="15365" max="15365" width="15.85546875" bestFit="1" customWidth="1"/>
    <col min="15366" max="15366" width="14.85546875" customWidth="1"/>
    <col min="15367" max="15367" width="20.7109375" customWidth="1"/>
    <col min="15368" max="15368" width="18.140625" customWidth="1"/>
    <col min="15617" max="15617" width="17.28515625" bestFit="1" customWidth="1"/>
    <col min="15618" max="15618" width="28.7109375" bestFit="1" customWidth="1"/>
    <col min="15619" max="15619" width="10" bestFit="1" customWidth="1"/>
    <col min="15620" max="15620" width="14.85546875" bestFit="1" customWidth="1"/>
    <col min="15621" max="15621" width="15.85546875" bestFit="1" customWidth="1"/>
    <col min="15622" max="15622" width="14.85546875" customWidth="1"/>
    <col min="15623" max="15623" width="20.7109375" customWidth="1"/>
    <col min="15624" max="15624" width="18.140625" customWidth="1"/>
    <col min="15873" max="15873" width="17.28515625" bestFit="1" customWidth="1"/>
    <col min="15874" max="15874" width="28.7109375" bestFit="1" customWidth="1"/>
    <col min="15875" max="15875" width="10" bestFit="1" customWidth="1"/>
    <col min="15876" max="15876" width="14.85546875" bestFit="1" customWidth="1"/>
    <col min="15877" max="15877" width="15.85546875" bestFit="1" customWidth="1"/>
    <col min="15878" max="15878" width="14.85546875" customWidth="1"/>
    <col min="15879" max="15879" width="20.7109375" customWidth="1"/>
    <col min="15880" max="15880" width="18.140625" customWidth="1"/>
    <col min="16129" max="16129" width="17.28515625" bestFit="1" customWidth="1"/>
    <col min="16130" max="16130" width="28.7109375" bestFit="1" customWidth="1"/>
    <col min="16131" max="16131" width="10" bestFit="1" customWidth="1"/>
    <col min="16132" max="16132" width="14.85546875" bestFit="1" customWidth="1"/>
    <col min="16133" max="16133" width="15.85546875" bestFit="1" customWidth="1"/>
    <col min="16134" max="16134" width="14.85546875" customWidth="1"/>
    <col min="16135" max="16135" width="20.7109375" customWidth="1"/>
    <col min="16136" max="16136" width="18.140625" customWidth="1"/>
  </cols>
  <sheetData>
    <row r="1" spans="1:8" x14ac:dyDescent="0.25">
      <c r="A1" s="687" t="s">
        <v>352</v>
      </c>
      <c r="B1" s="687"/>
      <c r="C1" s="687"/>
      <c r="D1" s="687"/>
      <c r="E1" s="687"/>
      <c r="F1" s="687"/>
      <c r="G1" s="687"/>
      <c r="H1" s="687"/>
    </row>
    <row r="2" spans="1:8" ht="37.5" customHeight="1" x14ac:dyDescent="0.25">
      <c r="A2" s="688"/>
      <c r="B2" s="688"/>
      <c r="C2" s="688"/>
      <c r="D2" s="688"/>
      <c r="E2" s="688"/>
      <c r="F2" s="688"/>
      <c r="G2" s="688"/>
      <c r="H2" s="688"/>
    </row>
    <row r="3" spans="1:8" s="168" customFormat="1" ht="88.5" customHeight="1" x14ac:dyDescent="0.35">
      <c r="A3" s="167" t="s">
        <v>353</v>
      </c>
      <c r="B3" s="167" t="s">
        <v>131</v>
      </c>
      <c r="C3" s="167" t="s">
        <v>354</v>
      </c>
      <c r="D3" s="167" t="s">
        <v>355</v>
      </c>
      <c r="E3" s="167" t="s">
        <v>356</v>
      </c>
      <c r="F3" s="167" t="s">
        <v>357</v>
      </c>
      <c r="G3" s="167" t="s">
        <v>358</v>
      </c>
      <c r="H3" s="167" t="s">
        <v>359</v>
      </c>
    </row>
    <row r="4" spans="1:8" s="168" customFormat="1" ht="21" customHeight="1" x14ac:dyDescent="0.35">
      <c r="A4" s="169" t="s">
        <v>360</v>
      </c>
      <c r="B4" s="169" t="s">
        <v>361</v>
      </c>
      <c r="C4" s="169" t="s">
        <v>362</v>
      </c>
      <c r="D4" s="169">
        <v>15.54</v>
      </c>
      <c r="E4" s="169">
        <v>15.54</v>
      </c>
      <c r="F4" s="170">
        <f>E4/D4*100</f>
        <v>100</v>
      </c>
      <c r="G4" s="169">
        <v>15.54</v>
      </c>
      <c r="H4" s="170">
        <f>G4/D4*100</f>
        <v>100</v>
      </c>
    </row>
    <row r="5" spans="1:8" s="168" customFormat="1" ht="21" customHeight="1" x14ac:dyDescent="0.35">
      <c r="A5" s="169" t="s">
        <v>360</v>
      </c>
      <c r="B5" s="169" t="s">
        <v>363</v>
      </c>
      <c r="C5" s="169" t="s">
        <v>362</v>
      </c>
      <c r="D5" s="169">
        <v>15.47</v>
      </c>
      <c r="E5" s="169">
        <v>11.49</v>
      </c>
      <c r="F5" s="170">
        <f t="shared" ref="F5:F48" si="0">E5/D5*100</f>
        <v>74.272786037491926</v>
      </c>
      <c r="G5" s="169">
        <v>10.93</v>
      </c>
      <c r="H5" s="170">
        <f t="shared" ref="H5:H48" si="1">G5/D5*100</f>
        <v>70.652876535229467</v>
      </c>
    </row>
    <row r="6" spans="1:8" s="168" customFormat="1" ht="21" customHeight="1" x14ac:dyDescent="0.35">
      <c r="A6" s="169" t="s">
        <v>360</v>
      </c>
      <c r="B6" s="169" t="s">
        <v>55</v>
      </c>
      <c r="C6" s="169" t="s">
        <v>362</v>
      </c>
      <c r="D6" s="169">
        <v>2.0299999999999998</v>
      </c>
      <c r="E6" s="169">
        <v>1.9</v>
      </c>
      <c r="F6" s="170">
        <f t="shared" si="0"/>
        <v>93.596059113300498</v>
      </c>
      <c r="G6" s="169">
        <v>0.67</v>
      </c>
      <c r="H6" s="170">
        <f t="shared" si="1"/>
        <v>33.004926108374391</v>
      </c>
    </row>
    <row r="7" spans="1:8" s="168" customFormat="1" ht="21" customHeight="1" x14ac:dyDescent="0.35">
      <c r="A7" s="169" t="s">
        <v>360</v>
      </c>
      <c r="B7" s="169" t="s">
        <v>22</v>
      </c>
      <c r="C7" s="169" t="s">
        <v>364</v>
      </c>
      <c r="D7" s="169">
        <v>58.45</v>
      </c>
      <c r="E7" s="169">
        <v>50.03</v>
      </c>
      <c r="F7" s="170">
        <f t="shared" si="0"/>
        <v>85.594525235243808</v>
      </c>
      <c r="G7" s="169">
        <v>36.369999999999997</v>
      </c>
      <c r="H7" s="170">
        <f t="shared" si="1"/>
        <v>62.224123182207002</v>
      </c>
    </row>
    <row r="8" spans="1:8" s="168" customFormat="1" ht="21" customHeight="1" x14ac:dyDescent="0.35">
      <c r="A8" s="169" t="s">
        <v>360</v>
      </c>
      <c r="B8" s="169" t="s">
        <v>22</v>
      </c>
      <c r="C8" s="169" t="s">
        <v>365</v>
      </c>
      <c r="D8" s="169">
        <v>0</v>
      </c>
      <c r="E8" s="169">
        <v>0</v>
      </c>
      <c r="F8" s="170">
        <v>0</v>
      </c>
      <c r="G8" s="169">
        <v>0</v>
      </c>
      <c r="H8" s="170">
        <v>0</v>
      </c>
    </row>
    <row r="9" spans="1:8" s="168" customFormat="1" ht="21" customHeight="1" x14ac:dyDescent="0.35">
      <c r="A9" s="169" t="s">
        <v>360</v>
      </c>
      <c r="B9" s="169" t="s">
        <v>23</v>
      </c>
      <c r="C9" s="169" t="s">
        <v>364</v>
      </c>
      <c r="D9" s="169">
        <v>11.06</v>
      </c>
      <c r="E9" s="169">
        <v>10.4</v>
      </c>
      <c r="F9" s="170">
        <f t="shared" si="0"/>
        <v>94.032549728752258</v>
      </c>
      <c r="G9" s="169">
        <v>7.37</v>
      </c>
      <c r="H9" s="170">
        <f t="shared" si="1"/>
        <v>66.6365280289331</v>
      </c>
    </row>
    <row r="10" spans="1:8" s="168" customFormat="1" ht="21" customHeight="1" x14ac:dyDescent="0.35">
      <c r="A10" s="169" t="s">
        <v>360</v>
      </c>
      <c r="B10" s="169" t="s">
        <v>23</v>
      </c>
      <c r="C10" s="169" t="s">
        <v>365</v>
      </c>
      <c r="D10" s="169">
        <v>0</v>
      </c>
      <c r="E10" s="169">
        <v>0</v>
      </c>
      <c r="F10" s="170">
        <v>0</v>
      </c>
      <c r="G10" s="169">
        <v>0</v>
      </c>
      <c r="H10" s="170">
        <v>0</v>
      </c>
    </row>
    <row r="11" spans="1:8" s="168" customFormat="1" ht="21" customHeight="1" x14ac:dyDescent="0.35">
      <c r="A11" s="169" t="s">
        <v>360</v>
      </c>
      <c r="B11" s="169" t="s">
        <v>366</v>
      </c>
      <c r="C11" s="169" t="s">
        <v>364</v>
      </c>
      <c r="D11" s="169">
        <v>3.37</v>
      </c>
      <c r="E11" s="169">
        <v>2.2000000000000002</v>
      </c>
      <c r="F11" s="170">
        <f t="shared" si="0"/>
        <v>65.281899109792292</v>
      </c>
      <c r="G11" s="169">
        <v>2.15</v>
      </c>
      <c r="H11" s="170">
        <f t="shared" si="1"/>
        <v>63.798219584569729</v>
      </c>
    </row>
    <row r="12" spans="1:8" s="168" customFormat="1" ht="21" customHeight="1" x14ac:dyDescent="0.35">
      <c r="A12" s="169" t="s">
        <v>360</v>
      </c>
      <c r="B12" s="169" t="s">
        <v>366</v>
      </c>
      <c r="C12" s="169" t="s">
        <v>365</v>
      </c>
      <c r="D12" s="169">
        <v>0</v>
      </c>
      <c r="E12" s="169">
        <v>0</v>
      </c>
      <c r="F12" s="170">
        <v>0</v>
      </c>
      <c r="G12" s="169">
        <v>0</v>
      </c>
      <c r="H12" s="170">
        <v>0</v>
      </c>
    </row>
    <row r="13" spans="1:8" s="168" customFormat="1" ht="21" customHeight="1" x14ac:dyDescent="0.35">
      <c r="A13" s="169" t="s">
        <v>360</v>
      </c>
      <c r="B13" s="169" t="s">
        <v>13</v>
      </c>
      <c r="C13" s="169" t="s">
        <v>364</v>
      </c>
      <c r="D13" s="169">
        <v>158.79</v>
      </c>
      <c r="E13" s="169">
        <v>147</v>
      </c>
      <c r="F13" s="170">
        <f t="shared" si="0"/>
        <v>92.575099187606284</v>
      </c>
      <c r="G13" s="169">
        <v>77.69</v>
      </c>
      <c r="H13" s="170">
        <f t="shared" si="1"/>
        <v>48.92625480193967</v>
      </c>
    </row>
    <row r="14" spans="1:8" s="168" customFormat="1" ht="21" customHeight="1" x14ac:dyDescent="0.35">
      <c r="A14" s="169" t="s">
        <v>360</v>
      </c>
      <c r="B14" s="169" t="s">
        <v>13</v>
      </c>
      <c r="C14" s="169" t="s">
        <v>365</v>
      </c>
      <c r="D14" s="169">
        <v>140.47999999999999</v>
      </c>
      <c r="E14" s="169">
        <v>109.72</v>
      </c>
      <c r="F14" s="170">
        <f t="shared" si="0"/>
        <v>78.103644646924835</v>
      </c>
      <c r="G14" s="169">
        <v>60.83</v>
      </c>
      <c r="H14" s="170">
        <f t="shared" si="1"/>
        <v>43.301537585421414</v>
      </c>
    </row>
    <row r="15" spans="1:8" s="168" customFormat="1" ht="21" customHeight="1" x14ac:dyDescent="0.35">
      <c r="A15" s="169" t="s">
        <v>360</v>
      </c>
      <c r="B15" s="169" t="s">
        <v>367</v>
      </c>
      <c r="C15" s="169" t="s">
        <v>362</v>
      </c>
      <c r="D15" s="169">
        <v>0.42</v>
      </c>
      <c r="E15" s="169">
        <v>0.34</v>
      </c>
      <c r="F15" s="170">
        <f t="shared" si="0"/>
        <v>80.952380952380963</v>
      </c>
      <c r="G15" s="169">
        <v>0.21</v>
      </c>
      <c r="H15" s="170">
        <f t="shared" si="1"/>
        <v>50</v>
      </c>
    </row>
    <row r="16" spans="1:8" s="168" customFormat="1" ht="21" customHeight="1" x14ac:dyDescent="0.35">
      <c r="A16" s="169" t="s">
        <v>360</v>
      </c>
      <c r="B16" s="169" t="s">
        <v>25</v>
      </c>
      <c r="C16" s="169" t="s">
        <v>364</v>
      </c>
      <c r="D16" s="169">
        <v>5.8</v>
      </c>
      <c r="E16" s="169">
        <v>4.97</v>
      </c>
      <c r="F16" s="170">
        <f t="shared" si="0"/>
        <v>85.689655172413794</v>
      </c>
      <c r="G16" s="169">
        <v>3.56</v>
      </c>
      <c r="H16" s="170">
        <f t="shared" si="1"/>
        <v>61.379310344827587</v>
      </c>
    </row>
    <row r="17" spans="1:8" s="168" customFormat="1" ht="21" customHeight="1" x14ac:dyDescent="0.35">
      <c r="A17" s="169" t="s">
        <v>360</v>
      </c>
      <c r="B17" s="169" t="s">
        <v>41</v>
      </c>
      <c r="C17" s="169" t="s">
        <v>362</v>
      </c>
      <c r="D17" s="169">
        <v>0.59</v>
      </c>
      <c r="E17" s="169">
        <v>0.46</v>
      </c>
      <c r="F17" s="170">
        <f t="shared" si="0"/>
        <v>77.966101694915253</v>
      </c>
      <c r="G17" s="169">
        <v>0.09</v>
      </c>
      <c r="H17" s="170">
        <f t="shared" si="1"/>
        <v>15.254237288135593</v>
      </c>
    </row>
    <row r="18" spans="1:8" s="168" customFormat="1" ht="21" customHeight="1" x14ac:dyDescent="0.35">
      <c r="A18" s="169" t="s">
        <v>360</v>
      </c>
      <c r="B18" s="169" t="s">
        <v>368</v>
      </c>
      <c r="C18" s="169" t="s">
        <v>362</v>
      </c>
      <c r="D18" s="169">
        <v>0.28000000000000003</v>
      </c>
      <c r="E18" s="169">
        <v>0.18</v>
      </c>
      <c r="F18" s="170">
        <f t="shared" si="0"/>
        <v>64.285714285714278</v>
      </c>
      <c r="G18" s="169">
        <v>7.0000000000000007E-2</v>
      </c>
      <c r="H18" s="170">
        <f t="shared" si="1"/>
        <v>25</v>
      </c>
    </row>
    <row r="19" spans="1:8" s="168" customFormat="1" ht="21" customHeight="1" x14ac:dyDescent="0.35">
      <c r="A19" s="169" t="s">
        <v>360</v>
      </c>
      <c r="B19" s="169" t="s">
        <v>369</v>
      </c>
      <c r="C19" s="169" t="s">
        <v>362</v>
      </c>
      <c r="D19" s="169">
        <v>0.27</v>
      </c>
      <c r="E19" s="169">
        <v>0.18</v>
      </c>
      <c r="F19" s="170">
        <f t="shared" si="0"/>
        <v>66.666666666666657</v>
      </c>
      <c r="G19" s="169">
        <v>0.16</v>
      </c>
      <c r="H19" s="170">
        <f t="shared" si="1"/>
        <v>59.259259259259252</v>
      </c>
    </row>
    <row r="20" spans="1:8" s="168" customFormat="1" ht="21" customHeight="1" x14ac:dyDescent="0.35">
      <c r="A20" s="169" t="s">
        <v>360</v>
      </c>
      <c r="B20" s="169" t="s">
        <v>370</v>
      </c>
      <c r="C20" s="169" t="s">
        <v>362</v>
      </c>
      <c r="D20" s="169">
        <v>4.96</v>
      </c>
      <c r="E20" s="169">
        <v>4.41</v>
      </c>
      <c r="F20" s="170">
        <f t="shared" si="0"/>
        <v>88.911290322580655</v>
      </c>
      <c r="G20" s="169">
        <v>3.67</v>
      </c>
      <c r="H20" s="170">
        <f t="shared" si="1"/>
        <v>73.991935483870961</v>
      </c>
    </row>
    <row r="21" spans="1:8" s="168" customFormat="1" ht="21" customHeight="1" x14ac:dyDescent="0.35">
      <c r="A21" s="169" t="s">
        <v>360</v>
      </c>
      <c r="B21" s="169" t="s">
        <v>51</v>
      </c>
      <c r="C21" s="169" t="s">
        <v>362</v>
      </c>
      <c r="D21" s="169">
        <v>22.43</v>
      </c>
      <c r="E21" s="169">
        <v>16.78</v>
      </c>
      <c r="F21" s="170">
        <f t="shared" si="0"/>
        <v>74.81052162282657</v>
      </c>
      <c r="G21" s="169">
        <v>16.059999999999999</v>
      </c>
      <c r="H21" s="170">
        <f t="shared" si="1"/>
        <v>71.600534997770836</v>
      </c>
    </row>
    <row r="22" spans="1:8" s="168" customFormat="1" ht="21" customHeight="1" x14ac:dyDescent="0.35">
      <c r="A22" s="169" t="s">
        <v>360</v>
      </c>
      <c r="B22" s="169" t="s">
        <v>53</v>
      </c>
      <c r="C22" s="169" t="s">
        <v>362</v>
      </c>
      <c r="D22" s="169">
        <v>19.28</v>
      </c>
      <c r="E22" s="169">
        <v>16.43</v>
      </c>
      <c r="F22" s="170">
        <f t="shared" si="0"/>
        <v>85.217842323651453</v>
      </c>
      <c r="G22" s="169">
        <v>15.86</v>
      </c>
      <c r="H22" s="170">
        <f t="shared" si="1"/>
        <v>82.261410788381738</v>
      </c>
    </row>
    <row r="23" spans="1:8" s="168" customFormat="1" ht="21" customHeight="1" x14ac:dyDescent="0.35">
      <c r="A23" s="169" t="s">
        <v>360</v>
      </c>
      <c r="B23" s="169" t="s">
        <v>371</v>
      </c>
      <c r="C23" s="169" t="s">
        <v>362</v>
      </c>
      <c r="D23" s="169">
        <v>8.81</v>
      </c>
      <c r="E23" s="169">
        <v>7.37</v>
      </c>
      <c r="F23" s="170">
        <f t="shared" si="0"/>
        <v>83.65493757094211</v>
      </c>
      <c r="G23" s="169">
        <v>5.69</v>
      </c>
      <c r="H23" s="170">
        <f t="shared" si="1"/>
        <v>64.585698070374576</v>
      </c>
    </row>
    <row r="24" spans="1:8" s="168" customFormat="1" ht="21" customHeight="1" x14ac:dyDescent="0.35">
      <c r="A24" s="169" t="s">
        <v>360</v>
      </c>
      <c r="B24" s="169" t="s">
        <v>372</v>
      </c>
      <c r="C24" s="169" t="s">
        <v>362</v>
      </c>
      <c r="D24" s="169">
        <v>4.55</v>
      </c>
      <c r="E24" s="169">
        <v>4.46</v>
      </c>
      <c r="F24" s="170">
        <f t="shared" si="0"/>
        <v>98.021978021978029</v>
      </c>
      <c r="G24" s="169">
        <v>1.1200000000000001</v>
      </c>
      <c r="H24" s="170">
        <f t="shared" si="1"/>
        <v>24.61538461538462</v>
      </c>
    </row>
    <row r="25" spans="1:8" s="168" customFormat="1" ht="21" customHeight="1" x14ac:dyDescent="0.35">
      <c r="A25" s="169" t="s">
        <v>360</v>
      </c>
      <c r="B25" s="169" t="s">
        <v>373</v>
      </c>
      <c r="C25" s="169" t="s">
        <v>362</v>
      </c>
      <c r="D25" s="169">
        <v>13.82</v>
      </c>
      <c r="E25" s="169">
        <v>13.82</v>
      </c>
      <c r="F25" s="170">
        <f t="shared" si="0"/>
        <v>100</v>
      </c>
      <c r="G25" s="169">
        <v>13.82</v>
      </c>
      <c r="H25" s="170">
        <f t="shared" si="1"/>
        <v>100</v>
      </c>
    </row>
    <row r="26" spans="1:8" s="168" customFormat="1" ht="21" customHeight="1" x14ac:dyDescent="0.35">
      <c r="A26" s="169" t="s">
        <v>360</v>
      </c>
      <c r="B26" s="169" t="s">
        <v>141</v>
      </c>
      <c r="C26" s="169" t="s">
        <v>364</v>
      </c>
      <c r="D26" s="169">
        <v>11.19</v>
      </c>
      <c r="E26" s="169">
        <v>9.02</v>
      </c>
      <c r="F26" s="170">
        <f t="shared" si="0"/>
        <v>80.607685433422688</v>
      </c>
      <c r="G26" s="169">
        <v>4.6100000000000003</v>
      </c>
      <c r="H26" s="170">
        <f t="shared" si="1"/>
        <v>41.197497765862387</v>
      </c>
    </row>
    <row r="27" spans="1:8" s="168" customFormat="1" ht="21" customHeight="1" x14ac:dyDescent="0.35">
      <c r="A27" s="169" t="s">
        <v>360</v>
      </c>
      <c r="B27" s="169" t="s">
        <v>141</v>
      </c>
      <c r="C27" s="169" t="s">
        <v>365</v>
      </c>
      <c r="D27" s="169">
        <v>0</v>
      </c>
      <c r="E27" s="169">
        <v>0</v>
      </c>
      <c r="F27" s="170">
        <v>0</v>
      </c>
      <c r="G27" s="169">
        <v>0</v>
      </c>
      <c r="H27" s="170">
        <v>0</v>
      </c>
    </row>
    <row r="28" spans="1:8" s="168" customFormat="1" ht="21" customHeight="1" x14ac:dyDescent="0.35">
      <c r="A28" s="169" t="s">
        <v>360</v>
      </c>
      <c r="B28" s="169" t="s">
        <v>27</v>
      </c>
      <c r="C28" s="169" t="s">
        <v>364</v>
      </c>
      <c r="D28" s="169">
        <v>9.6</v>
      </c>
      <c r="E28" s="169">
        <v>7.6</v>
      </c>
      <c r="F28" s="170">
        <f t="shared" si="0"/>
        <v>79.166666666666657</v>
      </c>
      <c r="G28" s="169">
        <v>4.8499999999999996</v>
      </c>
      <c r="H28" s="170">
        <f t="shared" si="1"/>
        <v>50.520833333333336</v>
      </c>
    </row>
    <row r="29" spans="1:8" s="168" customFormat="1" ht="21" customHeight="1" x14ac:dyDescent="0.35">
      <c r="A29" s="169" t="s">
        <v>360</v>
      </c>
      <c r="B29" s="169" t="s">
        <v>374</v>
      </c>
      <c r="C29" s="169" t="s">
        <v>362</v>
      </c>
      <c r="D29" s="169">
        <v>6.99</v>
      </c>
      <c r="E29" s="169">
        <v>6.83</v>
      </c>
      <c r="F29" s="170">
        <f t="shared" si="0"/>
        <v>97.711015736766811</v>
      </c>
      <c r="G29" s="169">
        <v>6.83</v>
      </c>
      <c r="H29" s="170">
        <f t="shared" si="1"/>
        <v>97.711015736766811</v>
      </c>
    </row>
    <row r="30" spans="1:8" s="168" customFormat="1" ht="21" customHeight="1" x14ac:dyDescent="0.35">
      <c r="A30" s="169" t="s">
        <v>360</v>
      </c>
      <c r="B30" s="169" t="s">
        <v>38</v>
      </c>
      <c r="C30" s="169" t="s">
        <v>362</v>
      </c>
      <c r="D30" s="169">
        <v>43.92</v>
      </c>
      <c r="E30" s="169">
        <v>36.880000000000003</v>
      </c>
      <c r="F30" s="170">
        <f t="shared" si="0"/>
        <v>83.970856102003637</v>
      </c>
      <c r="G30" s="169">
        <v>24.68</v>
      </c>
      <c r="H30" s="170">
        <f t="shared" si="1"/>
        <v>56.193078324225866</v>
      </c>
    </row>
    <row r="31" spans="1:8" s="168" customFormat="1" ht="21" customHeight="1" x14ac:dyDescent="0.35">
      <c r="A31" s="169" t="s">
        <v>360</v>
      </c>
      <c r="B31" s="169" t="s">
        <v>375</v>
      </c>
      <c r="C31" s="169" t="s">
        <v>362</v>
      </c>
      <c r="D31" s="169">
        <v>2.52</v>
      </c>
      <c r="E31" s="169">
        <v>2.2200000000000002</v>
      </c>
      <c r="F31" s="170">
        <f t="shared" si="0"/>
        <v>88.095238095238102</v>
      </c>
      <c r="G31" s="169">
        <v>1.31</v>
      </c>
      <c r="H31" s="170">
        <f t="shared" si="1"/>
        <v>51.984126984126988</v>
      </c>
    </row>
    <row r="32" spans="1:8" s="168" customFormat="1" ht="21" customHeight="1" x14ac:dyDescent="0.35">
      <c r="A32" s="169" t="s">
        <v>360</v>
      </c>
      <c r="B32" s="169" t="s">
        <v>376</v>
      </c>
      <c r="C32" s="169" t="s">
        <v>362</v>
      </c>
      <c r="D32" s="169">
        <v>15.73</v>
      </c>
      <c r="E32" s="169">
        <v>13.68</v>
      </c>
      <c r="F32" s="170">
        <f t="shared" si="0"/>
        <v>86.967577876668784</v>
      </c>
      <c r="G32" s="169">
        <v>7.05</v>
      </c>
      <c r="H32" s="170">
        <f t="shared" si="1"/>
        <v>44.818817546090273</v>
      </c>
    </row>
    <row r="33" spans="1:8" s="168" customFormat="1" ht="21" customHeight="1" x14ac:dyDescent="0.35">
      <c r="A33" s="169" t="s">
        <v>360</v>
      </c>
      <c r="B33" s="169" t="s">
        <v>46</v>
      </c>
      <c r="C33" s="169" t="s">
        <v>362</v>
      </c>
      <c r="D33" s="169">
        <v>1.01</v>
      </c>
      <c r="E33" s="169">
        <v>0.74</v>
      </c>
      <c r="F33" s="170">
        <f t="shared" si="0"/>
        <v>73.267326732673268</v>
      </c>
      <c r="G33" s="169">
        <v>0.65</v>
      </c>
      <c r="H33" s="170">
        <f t="shared" si="1"/>
        <v>64.356435643564353</v>
      </c>
    </row>
    <row r="34" spans="1:8" s="168" customFormat="1" ht="21" customHeight="1" x14ac:dyDescent="0.35">
      <c r="A34" s="169" t="s">
        <v>360</v>
      </c>
      <c r="B34" s="169" t="s">
        <v>377</v>
      </c>
      <c r="C34" s="169" t="s">
        <v>362</v>
      </c>
      <c r="D34" s="169">
        <v>0</v>
      </c>
      <c r="E34" s="169">
        <v>0</v>
      </c>
      <c r="F34" s="170">
        <v>0</v>
      </c>
      <c r="G34" s="169">
        <v>0</v>
      </c>
      <c r="H34" s="170">
        <v>0</v>
      </c>
    </row>
    <row r="35" spans="1:8" s="168" customFormat="1" ht="21" customHeight="1" x14ac:dyDescent="0.35">
      <c r="A35" s="169" t="s">
        <v>360</v>
      </c>
      <c r="B35" s="169" t="s">
        <v>378</v>
      </c>
      <c r="C35" s="169" t="s">
        <v>362</v>
      </c>
      <c r="D35" s="169">
        <v>0</v>
      </c>
      <c r="E35" s="169">
        <v>0</v>
      </c>
      <c r="F35" s="170">
        <v>0</v>
      </c>
      <c r="G35" s="169">
        <v>0</v>
      </c>
      <c r="H35" s="170">
        <v>0</v>
      </c>
    </row>
    <row r="36" spans="1:8" s="168" customFormat="1" ht="21" customHeight="1" x14ac:dyDescent="0.35">
      <c r="A36" s="169" t="s">
        <v>360</v>
      </c>
      <c r="B36" s="169" t="s">
        <v>379</v>
      </c>
      <c r="C36" s="169" t="s">
        <v>364</v>
      </c>
      <c r="D36" s="169">
        <v>0.31</v>
      </c>
      <c r="E36" s="169">
        <v>0.28999999999999998</v>
      </c>
      <c r="F36" s="170">
        <f t="shared" si="0"/>
        <v>93.548387096774192</v>
      </c>
      <c r="G36" s="169">
        <v>0.28000000000000003</v>
      </c>
      <c r="H36" s="170">
        <f t="shared" si="1"/>
        <v>90.322580645161295</v>
      </c>
    </row>
    <row r="37" spans="1:8" s="168" customFormat="1" ht="21" customHeight="1" x14ac:dyDescent="0.35">
      <c r="A37" s="169" t="s">
        <v>360</v>
      </c>
      <c r="B37" s="169" t="s">
        <v>29</v>
      </c>
      <c r="C37" s="169" t="s">
        <v>364</v>
      </c>
      <c r="D37" s="169">
        <v>6.44</v>
      </c>
      <c r="E37" s="169">
        <v>5.0599999999999996</v>
      </c>
      <c r="F37" s="170">
        <f t="shared" si="0"/>
        <v>78.571428571428555</v>
      </c>
      <c r="G37" s="169">
        <v>3.63</v>
      </c>
      <c r="H37" s="170">
        <f t="shared" si="1"/>
        <v>56.366459627329192</v>
      </c>
    </row>
    <row r="38" spans="1:8" s="168" customFormat="1" ht="21" customHeight="1" x14ac:dyDescent="0.35">
      <c r="A38" s="169" t="s">
        <v>360</v>
      </c>
      <c r="B38" s="169" t="s">
        <v>29</v>
      </c>
      <c r="C38" s="169" t="s">
        <v>365</v>
      </c>
      <c r="D38" s="169">
        <v>0</v>
      </c>
      <c r="E38" s="169">
        <v>0</v>
      </c>
      <c r="F38" s="170">
        <v>0</v>
      </c>
      <c r="G38" s="169">
        <v>0</v>
      </c>
      <c r="H38" s="170">
        <v>0</v>
      </c>
    </row>
    <row r="39" spans="1:8" s="168" customFormat="1" ht="21" customHeight="1" x14ac:dyDescent="0.35">
      <c r="A39" s="169" t="s">
        <v>360</v>
      </c>
      <c r="B39" s="169" t="s">
        <v>380</v>
      </c>
      <c r="C39" s="169" t="s">
        <v>362</v>
      </c>
      <c r="D39" s="169">
        <v>4.9800000000000004</v>
      </c>
      <c r="E39" s="169">
        <v>4.59</v>
      </c>
      <c r="F39" s="170">
        <f t="shared" si="0"/>
        <v>92.168674698795172</v>
      </c>
      <c r="G39" s="169">
        <v>1.01</v>
      </c>
      <c r="H39" s="170">
        <f t="shared" si="1"/>
        <v>20.281124497991968</v>
      </c>
    </row>
    <row r="40" spans="1:8" s="168" customFormat="1" ht="21" customHeight="1" x14ac:dyDescent="0.35">
      <c r="A40" s="169" t="s">
        <v>360</v>
      </c>
      <c r="B40" s="169" t="s">
        <v>48</v>
      </c>
      <c r="C40" s="169" t="s">
        <v>362</v>
      </c>
      <c r="D40" s="169">
        <v>2.2000000000000002</v>
      </c>
      <c r="E40" s="169">
        <v>1.85</v>
      </c>
      <c r="F40" s="170">
        <f t="shared" si="0"/>
        <v>84.090909090909079</v>
      </c>
      <c r="G40" s="169">
        <v>1.02</v>
      </c>
      <c r="H40" s="170">
        <f t="shared" si="1"/>
        <v>46.36363636363636</v>
      </c>
    </row>
    <row r="41" spans="1:8" s="168" customFormat="1" ht="21" customHeight="1" x14ac:dyDescent="0.35">
      <c r="A41" s="169" t="s">
        <v>360</v>
      </c>
      <c r="B41" s="169" t="s">
        <v>16</v>
      </c>
      <c r="C41" s="169" t="s">
        <v>364</v>
      </c>
      <c r="D41" s="169">
        <v>163.01</v>
      </c>
      <c r="E41" s="169">
        <v>143.66999999999999</v>
      </c>
      <c r="F41" s="170">
        <f t="shared" si="0"/>
        <v>88.135697196491009</v>
      </c>
      <c r="G41" s="169">
        <v>63.02</v>
      </c>
      <c r="H41" s="170">
        <f t="shared" si="1"/>
        <v>38.660204895405194</v>
      </c>
    </row>
    <row r="42" spans="1:8" s="168" customFormat="1" ht="21" customHeight="1" x14ac:dyDescent="0.35">
      <c r="A42" s="169" t="s">
        <v>360</v>
      </c>
      <c r="B42" s="169" t="s">
        <v>16</v>
      </c>
      <c r="C42" s="169" t="s">
        <v>365</v>
      </c>
      <c r="D42" s="169">
        <v>0</v>
      </c>
      <c r="E42" s="169">
        <v>0</v>
      </c>
      <c r="F42" s="170">
        <v>0</v>
      </c>
      <c r="G42" s="169">
        <v>0</v>
      </c>
      <c r="H42" s="170">
        <v>0</v>
      </c>
    </row>
    <row r="43" spans="1:8" s="168" customFormat="1" ht="21" customHeight="1" x14ac:dyDescent="0.35">
      <c r="A43" s="169" t="s">
        <v>360</v>
      </c>
      <c r="B43" s="169" t="s">
        <v>381</v>
      </c>
      <c r="C43" s="169" t="s">
        <v>362</v>
      </c>
      <c r="D43" s="169">
        <v>0.4</v>
      </c>
      <c r="E43" s="169">
        <v>0.3</v>
      </c>
      <c r="F43" s="170">
        <f t="shared" si="0"/>
        <v>74.999999999999986</v>
      </c>
      <c r="G43" s="169">
        <v>0.15</v>
      </c>
      <c r="H43" s="170">
        <f t="shared" si="1"/>
        <v>37.499999999999993</v>
      </c>
    </row>
    <row r="44" spans="1:8" s="168" customFormat="1" ht="21" customHeight="1" x14ac:dyDescent="0.35">
      <c r="A44" s="169" t="s">
        <v>360</v>
      </c>
      <c r="B44" s="169" t="s">
        <v>31</v>
      </c>
      <c r="C44" s="169" t="s">
        <v>364</v>
      </c>
      <c r="D44" s="169">
        <v>3.25</v>
      </c>
      <c r="E44" s="169">
        <v>2.94</v>
      </c>
      <c r="F44" s="170">
        <f t="shared" si="0"/>
        <v>90.461538461538453</v>
      </c>
      <c r="G44" s="169">
        <v>1.59</v>
      </c>
      <c r="H44" s="170">
        <f t="shared" si="1"/>
        <v>48.923076923076927</v>
      </c>
    </row>
    <row r="45" spans="1:8" s="168" customFormat="1" ht="21" customHeight="1" x14ac:dyDescent="0.35">
      <c r="A45" s="169" t="s">
        <v>360</v>
      </c>
      <c r="B45" s="169" t="s">
        <v>382</v>
      </c>
      <c r="C45" s="169" t="s">
        <v>364</v>
      </c>
      <c r="D45" s="169">
        <v>13.89</v>
      </c>
      <c r="E45" s="169">
        <v>12.79</v>
      </c>
      <c r="F45" s="170">
        <f t="shared" si="0"/>
        <v>92.080633549316047</v>
      </c>
      <c r="G45" s="169">
        <v>6.45</v>
      </c>
      <c r="H45" s="170">
        <f t="shared" si="1"/>
        <v>46.436285097192226</v>
      </c>
    </row>
    <row r="46" spans="1:8" s="168" customFormat="1" ht="21" customHeight="1" x14ac:dyDescent="0.35">
      <c r="A46" s="169" t="s">
        <v>360</v>
      </c>
      <c r="B46" s="169" t="s">
        <v>382</v>
      </c>
      <c r="C46" s="169" t="s">
        <v>365</v>
      </c>
      <c r="D46" s="169">
        <v>0</v>
      </c>
      <c r="E46" s="169">
        <v>0</v>
      </c>
      <c r="F46" s="170">
        <v>0</v>
      </c>
      <c r="G46" s="169">
        <v>0</v>
      </c>
      <c r="H46" s="170">
        <v>0</v>
      </c>
    </row>
    <row r="47" spans="1:8" s="168" customFormat="1" ht="21" customHeight="1" x14ac:dyDescent="0.35">
      <c r="A47" s="169" t="s">
        <v>360</v>
      </c>
      <c r="B47" s="169" t="s">
        <v>383</v>
      </c>
      <c r="C47" s="169" t="s">
        <v>362</v>
      </c>
      <c r="D47" s="169">
        <v>2.1800000000000002</v>
      </c>
      <c r="E47" s="169">
        <v>1.57</v>
      </c>
      <c r="F47" s="170">
        <f t="shared" si="0"/>
        <v>72.018348623853214</v>
      </c>
      <c r="G47" s="169">
        <v>0.95</v>
      </c>
      <c r="H47" s="170">
        <f t="shared" si="1"/>
        <v>43.577981651376142</v>
      </c>
    </row>
    <row r="48" spans="1:8" s="173" customFormat="1" ht="35.25" customHeight="1" x14ac:dyDescent="0.5">
      <c r="A48" s="689" t="s">
        <v>317</v>
      </c>
      <c r="B48" s="690"/>
      <c r="C48" s="691"/>
      <c r="D48" s="171">
        <f>SUM(D4:D47)</f>
        <v>774.02</v>
      </c>
      <c r="E48" s="171">
        <f>SUM(E4:E47)</f>
        <v>667.71</v>
      </c>
      <c r="F48" s="172">
        <f t="shared" si="0"/>
        <v>86.265212785199353</v>
      </c>
      <c r="G48" s="171">
        <f>SUM(G4:G47)</f>
        <v>399.93999999999988</v>
      </c>
      <c r="H48" s="172">
        <f t="shared" si="1"/>
        <v>51.670499470297912</v>
      </c>
    </row>
  </sheetData>
  <mergeCells count="2">
    <mergeCell ref="A1:H2"/>
    <mergeCell ref="A48:C4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J5" sqref="J5"/>
    </sheetView>
  </sheetViews>
  <sheetFormatPr defaultRowHeight="15" x14ac:dyDescent="0.25"/>
  <cols>
    <col min="1" max="1" width="16.28515625" bestFit="1" customWidth="1"/>
    <col min="2" max="2" width="30.5703125" customWidth="1"/>
    <col min="3" max="3" width="10" bestFit="1" customWidth="1"/>
    <col min="4" max="4" width="26" bestFit="1" customWidth="1"/>
    <col min="5" max="6" width="36.5703125" bestFit="1" customWidth="1"/>
    <col min="7" max="7" width="17.28515625" bestFit="1" customWidth="1"/>
  </cols>
  <sheetData>
    <row r="1" spans="1:7" ht="9" customHeight="1" x14ac:dyDescent="0.25"/>
    <row r="2" spans="1:7" ht="54.75" customHeight="1" x14ac:dyDescent="0.5">
      <c r="A2" s="692" t="s">
        <v>384</v>
      </c>
      <c r="B2" s="692"/>
      <c r="C2" s="692"/>
      <c r="D2" s="692"/>
      <c r="E2" s="692"/>
      <c r="F2" s="692"/>
      <c r="G2" s="692"/>
    </row>
    <row r="3" spans="1:7" s="168" customFormat="1" ht="60" customHeight="1" x14ac:dyDescent="0.35">
      <c r="A3" s="167" t="s">
        <v>353</v>
      </c>
      <c r="B3" s="167" t="s">
        <v>131</v>
      </c>
      <c r="C3" s="167" t="s">
        <v>354</v>
      </c>
      <c r="D3" s="167" t="s">
        <v>385</v>
      </c>
      <c r="E3" s="167" t="s">
        <v>386</v>
      </c>
      <c r="F3" s="167" t="s">
        <v>387</v>
      </c>
      <c r="G3" s="167" t="s">
        <v>388</v>
      </c>
    </row>
    <row r="4" spans="1:7" s="168" customFormat="1" ht="33" customHeight="1" x14ac:dyDescent="0.4">
      <c r="A4" s="169" t="s">
        <v>360</v>
      </c>
      <c r="B4" s="169" t="s">
        <v>361</v>
      </c>
      <c r="C4" s="169" t="s">
        <v>362</v>
      </c>
      <c r="D4" s="175">
        <v>15.54</v>
      </c>
      <c r="E4" s="175">
        <v>15.54</v>
      </c>
      <c r="F4" s="175">
        <v>0</v>
      </c>
      <c r="G4" s="176">
        <f>E4/D4*100</f>
        <v>100</v>
      </c>
    </row>
    <row r="5" spans="1:7" s="168" customFormat="1" ht="33" customHeight="1" x14ac:dyDescent="0.4">
      <c r="A5" s="169" t="s">
        <v>360</v>
      </c>
      <c r="B5" s="169" t="s">
        <v>363</v>
      </c>
      <c r="C5" s="169" t="s">
        <v>362</v>
      </c>
      <c r="D5" s="175">
        <v>14.37</v>
      </c>
      <c r="E5" s="175">
        <v>13.52</v>
      </c>
      <c r="F5" s="175">
        <v>0.85</v>
      </c>
      <c r="G5" s="176">
        <f t="shared" ref="G5:G48" si="0">E5/D5*100</f>
        <v>94.084899095337519</v>
      </c>
    </row>
    <row r="6" spans="1:7" s="168" customFormat="1" ht="33" customHeight="1" x14ac:dyDescent="0.4">
      <c r="A6" s="169" t="s">
        <v>360</v>
      </c>
      <c r="B6" s="169" t="s">
        <v>55</v>
      </c>
      <c r="C6" s="169" t="s">
        <v>362</v>
      </c>
      <c r="D6" s="175">
        <v>1.96</v>
      </c>
      <c r="E6" s="175">
        <v>1.96</v>
      </c>
      <c r="F6" s="175">
        <v>0</v>
      </c>
      <c r="G6" s="176">
        <f t="shared" si="0"/>
        <v>100</v>
      </c>
    </row>
    <row r="7" spans="1:7" s="168" customFormat="1" ht="33" customHeight="1" x14ac:dyDescent="0.4">
      <c r="A7" s="169" t="s">
        <v>360</v>
      </c>
      <c r="B7" s="169" t="s">
        <v>22</v>
      </c>
      <c r="C7" s="169" t="s">
        <v>364</v>
      </c>
      <c r="D7" s="175">
        <v>57.97</v>
      </c>
      <c r="E7" s="175">
        <v>53.4</v>
      </c>
      <c r="F7" s="175">
        <v>4.3499999999999996</v>
      </c>
      <c r="G7" s="176">
        <f t="shared" si="0"/>
        <v>92.116612040710706</v>
      </c>
    </row>
    <row r="8" spans="1:7" s="168" customFormat="1" ht="33" customHeight="1" x14ac:dyDescent="0.4">
      <c r="A8" s="169" t="s">
        <v>360</v>
      </c>
      <c r="B8" s="169" t="s">
        <v>22</v>
      </c>
      <c r="C8" s="169" t="s">
        <v>365</v>
      </c>
      <c r="D8" s="175">
        <v>0</v>
      </c>
      <c r="E8" s="175">
        <v>0</v>
      </c>
      <c r="F8" s="175">
        <v>0</v>
      </c>
      <c r="G8" s="176">
        <v>0</v>
      </c>
    </row>
    <row r="9" spans="1:7" s="168" customFormat="1" ht="33" customHeight="1" x14ac:dyDescent="0.4">
      <c r="A9" s="169" t="s">
        <v>360</v>
      </c>
      <c r="B9" s="169" t="s">
        <v>23</v>
      </c>
      <c r="C9" s="169" t="s">
        <v>364</v>
      </c>
      <c r="D9" s="175">
        <v>10.5</v>
      </c>
      <c r="E9" s="175">
        <v>9.57</v>
      </c>
      <c r="F9" s="175">
        <v>0.9</v>
      </c>
      <c r="G9" s="176">
        <f t="shared" si="0"/>
        <v>91.142857142857153</v>
      </c>
    </row>
    <row r="10" spans="1:7" s="168" customFormat="1" ht="33" customHeight="1" x14ac:dyDescent="0.4">
      <c r="A10" s="169" t="s">
        <v>360</v>
      </c>
      <c r="B10" s="169" t="s">
        <v>23</v>
      </c>
      <c r="C10" s="169" t="s">
        <v>365</v>
      </c>
      <c r="D10" s="175">
        <v>0</v>
      </c>
      <c r="E10" s="175">
        <v>0</v>
      </c>
      <c r="F10" s="175">
        <v>0</v>
      </c>
      <c r="G10" s="176">
        <v>0</v>
      </c>
    </row>
    <row r="11" spans="1:7" s="168" customFormat="1" ht="33" customHeight="1" x14ac:dyDescent="0.4">
      <c r="A11" s="169" t="s">
        <v>360</v>
      </c>
      <c r="B11" s="169" t="s">
        <v>366</v>
      </c>
      <c r="C11" s="169" t="s">
        <v>364</v>
      </c>
      <c r="D11" s="175">
        <v>3.36</v>
      </c>
      <c r="E11" s="175">
        <v>2.98</v>
      </c>
      <c r="F11" s="175">
        <v>0.38</v>
      </c>
      <c r="G11" s="176">
        <f t="shared" si="0"/>
        <v>88.690476190476204</v>
      </c>
    </row>
    <row r="12" spans="1:7" s="168" customFormat="1" ht="33" customHeight="1" x14ac:dyDescent="0.4">
      <c r="A12" s="169" t="s">
        <v>360</v>
      </c>
      <c r="B12" s="169" t="s">
        <v>366</v>
      </c>
      <c r="C12" s="169" t="s">
        <v>365</v>
      </c>
      <c r="D12" s="175">
        <v>0</v>
      </c>
      <c r="E12" s="175">
        <v>0</v>
      </c>
      <c r="F12" s="175">
        <v>0</v>
      </c>
      <c r="G12" s="176">
        <v>0</v>
      </c>
    </row>
    <row r="13" spans="1:7" s="168" customFormat="1" ht="33" customHeight="1" x14ac:dyDescent="0.4">
      <c r="A13" s="169" t="s">
        <v>360</v>
      </c>
      <c r="B13" s="169" t="s">
        <v>13</v>
      </c>
      <c r="C13" s="169" t="s">
        <v>364</v>
      </c>
      <c r="D13" s="175">
        <v>156.94</v>
      </c>
      <c r="E13" s="175">
        <v>136.72999999999999</v>
      </c>
      <c r="F13" s="175">
        <v>0</v>
      </c>
      <c r="G13" s="176">
        <f t="shared" si="0"/>
        <v>87.122467184911429</v>
      </c>
    </row>
    <row r="14" spans="1:7" s="168" customFormat="1" ht="33" customHeight="1" x14ac:dyDescent="0.4">
      <c r="A14" s="169" t="s">
        <v>360</v>
      </c>
      <c r="B14" s="169" t="s">
        <v>13</v>
      </c>
      <c r="C14" s="169" t="s">
        <v>365</v>
      </c>
      <c r="D14" s="175">
        <v>140.13</v>
      </c>
      <c r="E14" s="175">
        <v>98.53</v>
      </c>
      <c r="F14" s="175">
        <v>37.54</v>
      </c>
      <c r="G14" s="176">
        <f t="shared" si="0"/>
        <v>70.313280525226574</v>
      </c>
    </row>
    <row r="15" spans="1:7" s="168" customFormat="1" ht="33" customHeight="1" x14ac:dyDescent="0.4">
      <c r="A15" s="169" t="s">
        <v>360</v>
      </c>
      <c r="B15" s="169" t="s">
        <v>367</v>
      </c>
      <c r="C15" s="169" t="s">
        <v>362</v>
      </c>
      <c r="D15" s="175">
        <v>0.4</v>
      </c>
      <c r="E15" s="175">
        <v>0.35</v>
      </c>
      <c r="F15" s="175">
        <v>0.05</v>
      </c>
      <c r="G15" s="176">
        <f t="shared" si="0"/>
        <v>87.499999999999986</v>
      </c>
    </row>
    <row r="16" spans="1:7" s="168" customFormat="1" ht="33" customHeight="1" x14ac:dyDescent="0.4">
      <c r="A16" s="169" t="s">
        <v>360</v>
      </c>
      <c r="B16" s="169" t="s">
        <v>25</v>
      </c>
      <c r="C16" s="169" t="s">
        <v>364</v>
      </c>
      <c r="D16" s="175">
        <v>5.79</v>
      </c>
      <c r="E16" s="175">
        <v>4.2300000000000004</v>
      </c>
      <c r="F16" s="175">
        <v>0.36</v>
      </c>
      <c r="G16" s="176">
        <f t="shared" si="0"/>
        <v>73.056994818652853</v>
      </c>
    </row>
    <row r="17" spans="1:7" s="168" customFormat="1" ht="33" customHeight="1" x14ac:dyDescent="0.4">
      <c r="A17" s="169" t="s">
        <v>360</v>
      </c>
      <c r="B17" s="169" t="s">
        <v>41</v>
      </c>
      <c r="C17" s="169" t="s">
        <v>362</v>
      </c>
      <c r="D17" s="175">
        <v>0.57999999999999996</v>
      </c>
      <c r="E17" s="175">
        <v>0.56999999999999995</v>
      </c>
      <c r="F17" s="175">
        <v>0.01</v>
      </c>
      <c r="G17" s="176">
        <f t="shared" si="0"/>
        <v>98.275862068965509</v>
      </c>
    </row>
    <row r="18" spans="1:7" s="168" customFormat="1" ht="33" customHeight="1" x14ac:dyDescent="0.4">
      <c r="A18" s="169" t="s">
        <v>360</v>
      </c>
      <c r="B18" s="169" t="s">
        <v>368</v>
      </c>
      <c r="C18" s="169" t="s">
        <v>362</v>
      </c>
      <c r="D18" s="175">
        <v>0.25</v>
      </c>
      <c r="E18" s="175">
        <v>0.19</v>
      </c>
      <c r="F18" s="175">
        <v>0.06</v>
      </c>
      <c r="G18" s="176">
        <f t="shared" si="0"/>
        <v>76</v>
      </c>
    </row>
    <row r="19" spans="1:7" s="168" customFormat="1" ht="33" customHeight="1" x14ac:dyDescent="0.4">
      <c r="A19" s="169" t="s">
        <v>360</v>
      </c>
      <c r="B19" s="169" t="s">
        <v>369</v>
      </c>
      <c r="C19" s="169" t="s">
        <v>362</v>
      </c>
      <c r="D19" s="175">
        <v>0.24</v>
      </c>
      <c r="E19" s="175">
        <v>0.22</v>
      </c>
      <c r="F19" s="175">
        <v>0.02</v>
      </c>
      <c r="G19" s="176">
        <f t="shared" si="0"/>
        <v>91.666666666666671</v>
      </c>
    </row>
    <row r="20" spans="1:7" s="168" customFormat="1" ht="33" customHeight="1" x14ac:dyDescent="0.4">
      <c r="A20" s="169" t="s">
        <v>360</v>
      </c>
      <c r="B20" s="169" t="s">
        <v>370</v>
      </c>
      <c r="C20" s="169" t="s">
        <v>362</v>
      </c>
      <c r="D20" s="175">
        <v>4.91</v>
      </c>
      <c r="E20" s="175">
        <v>4.8600000000000003</v>
      </c>
      <c r="F20" s="175">
        <v>0.06</v>
      </c>
      <c r="G20" s="176">
        <f t="shared" si="0"/>
        <v>98.981670061099805</v>
      </c>
    </row>
    <row r="21" spans="1:7" s="168" customFormat="1" ht="33" customHeight="1" x14ac:dyDescent="0.4">
      <c r="A21" s="169" t="s">
        <v>360</v>
      </c>
      <c r="B21" s="169" t="s">
        <v>51</v>
      </c>
      <c r="C21" s="169" t="s">
        <v>362</v>
      </c>
      <c r="D21" s="175">
        <v>21.48</v>
      </c>
      <c r="E21" s="175">
        <v>21.46</v>
      </c>
      <c r="F21" s="175">
        <v>0.02</v>
      </c>
      <c r="G21" s="176">
        <f t="shared" si="0"/>
        <v>99.906890130353815</v>
      </c>
    </row>
    <row r="22" spans="1:7" s="168" customFormat="1" ht="33" customHeight="1" x14ac:dyDescent="0.4">
      <c r="A22" s="169" t="s">
        <v>360</v>
      </c>
      <c r="B22" s="169" t="s">
        <v>53</v>
      </c>
      <c r="C22" s="169" t="s">
        <v>362</v>
      </c>
      <c r="D22" s="175">
        <v>18.47</v>
      </c>
      <c r="E22" s="175">
        <v>18.18</v>
      </c>
      <c r="F22" s="175">
        <v>0</v>
      </c>
      <c r="G22" s="176">
        <f t="shared" si="0"/>
        <v>98.429886302111541</v>
      </c>
    </row>
    <row r="23" spans="1:7" s="168" customFormat="1" ht="33" customHeight="1" x14ac:dyDescent="0.4">
      <c r="A23" s="169" t="s">
        <v>360</v>
      </c>
      <c r="B23" s="169" t="s">
        <v>371</v>
      </c>
      <c r="C23" s="169" t="s">
        <v>362</v>
      </c>
      <c r="D23" s="175">
        <v>8.7100000000000009</v>
      </c>
      <c r="E23" s="175">
        <v>8.26</v>
      </c>
      <c r="F23" s="175">
        <v>0.45</v>
      </c>
      <c r="G23" s="176">
        <f t="shared" si="0"/>
        <v>94.833524684270941</v>
      </c>
    </row>
    <row r="24" spans="1:7" s="168" customFormat="1" ht="33" customHeight="1" x14ac:dyDescent="0.4">
      <c r="A24" s="169" t="s">
        <v>360</v>
      </c>
      <c r="B24" s="169" t="s">
        <v>372</v>
      </c>
      <c r="C24" s="169" t="s">
        <v>362</v>
      </c>
      <c r="D24" s="175">
        <v>4.5199999999999996</v>
      </c>
      <c r="E24" s="175">
        <v>4.51</v>
      </c>
      <c r="F24" s="175">
        <v>0.01</v>
      </c>
      <c r="G24" s="176">
        <f t="shared" si="0"/>
        <v>99.778761061946909</v>
      </c>
    </row>
    <row r="25" spans="1:7" s="168" customFormat="1" ht="33" customHeight="1" x14ac:dyDescent="0.4">
      <c r="A25" s="169" t="s">
        <v>360</v>
      </c>
      <c r="B25" s="169" t="s">
        <v>373</v>
      </c>
      <c r="C25" s="169" t="s">
        <v>362</v>
      </c>
      <c r="D25" s="175">
        <v>14.71</v>
      </c>
      <c r="E25" s="175">
        <v>14.71</v>
      </c>
      <c r="F25" s="175">
        <v>0</v>
      </c>
      <c r="G25" s="176">
        <f t="shared" si="0"/>
        <v>100</v>
      </c>
    </row>
    <row r="26" spans="1:7" s="168" customFormat="1" ht="33" customHeight="1" x14ac:dyDescent="0.4">
      <c r="A26" s="169" t="s">
        <v>360</v>
      </c>
      <c r="B26" s="169" t="s">
        <v>141</v>
      </c>
      <c r="C26" s="169" t="s">
        <v>364</v>
      </c>
      <c r="D26" s="175">
        <v>10.94</v>
      </c>
      <c r="E26" s="175">
        <v>8.9</v>
      </c>
      <c r="F26" s="175">
        <v>1.19</v>
      </c>
      <c r="G26" s="176">
        <f t="shared" si="0"/>
        <v>81.352833638025601</v>
      </c>
    </row>
    <row r="27" spans="1:7" s="168" customFormat="1" ht="33" customHeight="1" x14ac:dyDescent="0.4">
      <c r="A27" s="169" t="s">
        <v>360</v>
      </c>
      <c r="B27" s="169" t="s">
        <v>141</v>
      </c>
      <c r="C27" s="169" t="s">
        <v>365</v>
      </c>
      <c r="D27" s="175">
        <v>0</v>
      </c>
      <c r="E27" s="175">
        <v>0</v>
      </c>
      <c r="F27" s="175">
        <v>0</v>
      </c>
      <c r="G27" s="176">
        <v>0</v>
      </c>
    </row>
    <row r="28" spans="1:7" s="168" customFormat="1" ht="33" customHeight="1" x14ac:dyDescent="0.4">
      <c r="A28" s="169" t="s">
        <v>360</v>
      </c>
      <c r="B28" s="169" t="s">
        <v>27</v>
      </c>
      <c r="C28" s="169" t="s">
        <v>364</v>
      </c>
      <c r="D28" s="175">
        <v>9.42</v>
      </c>
      <c r="E28" s="175">
        <v>7.78</v>
      </c>
      <c r="F28" s="175">
        <v>0</v>
      </c>
      <c r="G28" s="176">
        <f t="shared" si="0"/>
        <v>82.590233545647564</v>
      </c>
    </row>
    <row r="29" spans="1:7" s="168" customFormat="1" ht="33" customHeight="1" x14ac:dyDescent="0.4">
      <c r="A29" s="169" t="s">
        <v>360</v>
      </c>
      <c r="B29" s="169" t="s">
        <v>374</v>
      </c>
      <c r="C29" s="169" t="s">
        <v>362</v>
      </c>
      <c r="D29" s="175">
        <v>6.82</v>
      </c>
      <c r="E29" s="175">
        <v>6.81</v>
      </c>
      <c r="F29" s="175">
        <v>0</v>
      </c>
      <c r="G29" s="176">
        <f t="shared" si="0"/>
        <v>99.853372434017587</v>
      </c>
    </row>
    <row r="30" spans="1:7" s="168" customFormat="1" ht="33" customHeight="1" x14ac:dyDescent="0.4">
      <c r="A30" s="169" t="s">
        <v>360</v>
      </c>
      <c r="B30" s="169" t="s">
        <v>38</v>
      </c>
      <c r="C30" s="169" t="s">
        <v>362</v>
      </c>
      <c r="D30" s="175">
        <v>43.07</v>
      </c>
      <c r="E30" s="175">
        <v>41.04</v>
      </c>
      <c r="F30" s="175">
        <v>2.04</v>
      </c>
      <c r="G30" s="176">
        <f t="shared" si="0"/>
        <v>95.286742512189463</v>
      </c>
    </row>
    <row r="31" spans="1:7" s="168" customFormat="1" ht="33" customHeight="1" x14ac:dyDescent="0.4">
      <c r="A31" s="169" t="s">
        <v>360</v>
      </c>
      <c r="B31" s="169" t="s">
        <v>375</v>
      </c>
      <c r="C31" s="169" t="s">
        <v>362</v>
      </c>
      <c r="D31" s="175">
        <v>2.4700000000000002</v>
      </c>
      <c r="E31" s="175">
        <v>2.37</v>
      </c>
      <c r="F31" s="175">
        <v>0.1</v>
      </c>
      <c r="G31" s="176">
        <f t="shared" si="0"/>
        <v>95.951417004048579</v>
      </c>
    </row>
    <row r="32" spans="1:7" s="168" customFormat="1" ht="33" customHeight="1" x14ac:dyDescent="0.4">
      <c r="A32" s="169" t="s">
        <v>360</v>
      </c>
      <c r="B32" s="169" t="s">
        <v>376</v>
      </c>
      <c r="C32" s="169" t="s">
        <v>362</v>
      </c>
      <c r="D32" s="175">
        <v>15.18</v>
      </c>
      <c r="E32" s="175">
        <v>0</v>
      </c>
      <c r="F32" s="175">
        <v>0</v>
      </c>
      <c r="G32" s="176">
        <f t="shared" si="0"/>
        <v>0</v>
      </c>
    </row>
    <row r="33" spans="1:7" s="168" customFormat="1" ht="33" customHeight="1" x14ac:dyDescent="0.4">
      <c r="A33" s="169" t="s">
        <v>360</v>
      </c>
      <c r="B33" s="169" t="s">
        <v>46</v>
      </c>
      <c r="C33" s="169" t="s">
        <v>362</v>
      </c>
      <c r="D33" s="175">
        <v>0.92</v>
      </c>
      <c r="E33" s="175">
        <v>0.91</v>
      </c>
      <c r="F33" s="175">
        <v>0.02</v>
      </c>
      <c r="G33" s="176">
        <f t="shared" si="0"/>
        <v>98.91304347826086</v>
      </c>
    </row>
    <row r="34" spans="1:7" s="168" customFormat="1" ht="33" customHeight="1" x14ac:dyDescent="0.4">
      <c r="A34" s="169" t="s">
        <v>360</v>
      </c>
      <c r="B34" s="169" t="s">
        <v>377</v>
      </c>
      <c r="C34" s="169" t="s">
        <v>362</v>
      </c>
      <c r="D34" s="175">
        <v>0</v>
      </c>
      <c r="E34" s="175">
        <v>0</v>
      </c>
      <c r="F34" s="175">
        <v>0</v>
      </c>
      <c r="G34" s="176">
        <v>0</v>
      </c>
    </row>
    <row r="35" spans="1:7" s="168" customFormat="1" ht="33" customHeight="1" x14ac:dyDescent="0.4">
      <c r="A35" s="169" t="s">
        <v>360</v>
      </c>
      <c r="B35" s="169" t="s">
        <v>378</v>
      </c>
      <c r="C35" s="169" t="s">
        <v>362</v>
      </c>
      <c r="D35" s="175">
        <v>0</v>
      </c>
      <c r="E35" s="175">
        <v>0</v>
      </c>
      <c r="F35" s="175">
        <v>0</v>
      </c>
      <c r="G35" s="176">
        <v>0</v>
      </c>
    </row>
    <row r="36" spans="1:7" s="168" customFormat="1" ht="33" customHeight="1" x14ac:dyDescent="0.4">
      <c r="A36" s="169" t="s">
        <v>360</v>
      </c>
      <c r="B36" s="169" t="s">
        <v>379</v>
      </c>
      <c r="C36" s="169" t="s">
        <v>364</v>
      </c>
      <c r="D36" s="175">
        <v>0.32</v>
      </c>
      <c r="E36" s="175">
        <v>0.31</v>
      </c>
      <c r="F36" s="175">
        <v>0</v>
      </c>
      <c r="G36" s="176">
        <f t="shared" si="0"/>
        <v>96.875</v>
      </c>
    </row>
    <row r="37" spans="1:7" s="168" customFormat="1" ht="33" customHeight="1" x14ac:dyDescent="0.4">
      <c r="A37" s="169" t="s">
        <v>360</v>
      </c>
      <c r="B37" s="169" t="s">
        <v>29</v>
      </c>
      <c r="C37" s="169" t="s">
        <v>364</v>
      </c>
      <c r="D37" s="175">
        <v>6.3</v>
      </c>
      <c r="E37" s="175">
        <v>5.58</v>
      </c>
      <c r="F37" s="175">
        <v>0</v>
      </c>
      <c r="G37" s="176">
        <f t="shared" si="0"/>
        <v>88.571428571428584</v>
      </c>
    </row>
    <row r="38" spans="1:7" s="168" customFormat="1" ht="33" customHeight="1" x14ac:dyDescent="0.4">
      <c r="A38" s="169" t="s">
        <v>360</v>
      </c>
      <c r="B38" s="169" t="s">
        <v>29</v>
      </c>
      <c r="C38" s="169" t="s">
        <v>365</v>
      </c>
      <c r="D38" s="175">
        <v>0</v>
      </c>
      <c r="E38" s="175">
        <v>0</v>
      </c>
      <c r="F38" s="175">
        <v>0</v>
      </c>
      <c r="G38" s="176">
        <v>0</v>
      </c>
    </row>
    <row r="39" spans="1:7" s="168" customFormat="1" ht="33" customHeight="1" x14ac:dyDescent="0.4">
      <c r="A39" s="169" t="s">
        <v>360</v>
      </c>
      <c r="B39" s="169" t="s">
        <v>380</v>
      </c>
      <c r="C39" s="169" t="s">
        <v>362</v>
      </c>
      <c r="D39" s="175">
        <v>4.93</v>
      </c>
      <c r="E39" s="175">
        <v>4.8899999999999997</v>
      </c>
      <c r="F39" s="175">
        <v>0.04</v>
      </c>
      <c r="G39" s="176">
        <f t="shared" si="0"/>
        <v>99.188640973630825</v>
      </c>
    </row>
    <row r="40" spans="1:7" s="168" customFormat="1" ht="33" customHeight="1" x14ac:dyDescent="0.4">
      <c r="A40" s="169" t="s">
        <v>360</v>
      </c>
      <c r="B40" s="169" t="s">
        <v>48</v>
      </c>
      <c r="C40" s="169" t="s">
        <v>362</v>
      </c>
      <c r="D40" s="175">
        <v>2.19</v>
      </c>
      <c r="E40" s="175">
        <v>2.13</v>
      </c>
      <c r="F40" s="175">
        <v>0.06</v>
      </c>
      <c r="G40" s="176">
        <f t="shared" si="0"/>
        <v>97.260273972602747</v>
      </c>
    </row>
    <row r="41" spans="1:7" s="168" customFormat="1" ht="33" customHeight="1" x14ac:dyDescent="0.4">
      <c r="A41" s="169" t="s">
        <v>360</v>
      </c>
      <c r="B41" s="169" t="s">
        <v>16</v>
      </c>
      <c r="C41" s="169" t="s">
        <v>364</v>
      </c>
      <c r="D41" s="175">
        <v>168.14</v>
      </c>
      <c r="E41" s="175">
        <v>149.62</v>
      </c>
      <c r="F41" s="175">
        <v>0</v>
      </c>
      <c r="G41" s="176">
        <f t="shared" si="0"/>
        <v>88.98536933507792</v>
      </c>
    </row>
    <row r="42" spans="1:7" s="168" customFormat="1" ht="33" customHeight="1" x14ac:dyDescent="0.4">
      <c r="A42" s="169" t="s">
        <v>360</v>
      </c>
      <c r="B42" s="169" t="s">
        <v>16</v>
      </c>
      <c r="C42" s="169" t="s">
        <v>365</v>
      </c>
      <c r="D42" s="175">
        <v>0</v>
      </c>
      <c r="E42" s="175">
        <v>0</v>
      </c>
      <c r="F42" s="175">
        <v>0</v>
      </c>
      <c r="G42" s="176">
        <v>0</v>
      </c>
    </row>
    <row r="43" spans="1:7" s="168" customFormat="1" ht="33" customHeight="1" x14ac:dyDescent="0.4">
      <c r="A43" s="169" t="s">
        <v>360</v>
      </c>
      <c r="B43" s="169" t="s">
        <v>381</v>
      </c>
      <c r="C43" s="169" t="s">
        <v>362</v>
      </c>
      <c r="D43" s="175">
        <v>0.5</v>
      </c>
      <c r="E43" s="175">
        <v>0.49</v>
      </c>
      <c r="F43" s="175">
        <v>0.01</v>
      </c>
      <c r="G43" s="176">
        <f t="shared" si="0"/>
        <v>98</v>
      </c>
    </row>
    <row r="44" spans="1:7" s="168" customFormat="1" ht="33" customHeight="1" x14ac:dyDescent="0.4">
      <c r="A44" s="169" t="s">
        <v>360</v>
      </c>
      <c r="B44" s="169" t="s">
        <v>31</v>
      </c>
      <c r="C44" s="169" t="s">
        <v>364</v>
      </c>
      <c r="D44" s="175">
        <v>3.19</v>
      </c>
      <c r="E44" s="175">
        <v>2.83</v>
      </c>
      <c r="F44" s="175">
        <v>0.12</v>
      </c>
      <c r="G44" s="176">
        <f t="shared" si="0"/>
        <v>88.714733542319763</v>
      </c>
    </row>
    <row r="45" spans="1:7" s="168" customFormat="1" ht="33" customHeight="1" x14ac:dyDescent="0.4">
      <c r="A45" s="169" t="s">
        <v>360</v>
      </c>
      <c r="B45" s="169" t="s">
        <v>382</v>
      </c>
      <c r="C45" s="169" t="s">
        <v>364</v>
      </c>
      <c r="D45" s="175">
        <v>13.74</v>
      </c>
      <c r="E45" s="175">
        <v>11.37</v>
      </c>
      <c r="F45" s="175">
        <v>0</v>
      </c>
      <c r="G45" s="176">
        <f t="shared" si="0"/>
        <v>82.751091703056758</v>
      </c>
    </row>
    <row r="46" spans="1:7" s="168" customFormat="1" ht="33" customHeight="1" x14ac:dyDescent="0.4">
      <c r="A46" s="169" t="s">
        <v>360</v>
      </c>
      <c r="B46" s="169" t="s">
        <v>382</v>
      </c>
      <c r="C46" s="169" t="s">
        <v>365</v>
      </c>
      <c r="D46" s="175">
        <v>0</v>
      </c>
      <c r="E46" s="175">
        <v>0</v>
      </c>
      <c r="F46" s="175">
        <v>0</v>
      </c>
      <c r="G46" s="176">
        <v>0</v>
      </c>
    </row>
    <row r="47" spans="1:7" s="168" customFormat="1" ht="33" customHeight="1" x14ac:dyDescent="0.4">
      <c r="A47" s="169" t="s">
        <v>360</v>
      </c>
      <c r="B47" s="169" t="s">
        <v>383</v>
      </c>
      <c r="C47" s="169" t="s">
        <v>362</v>
      </c>
      <c r="D47" s="175">
        <v>1.99</v>
      </c>
      <c r="E47" s="175">
        <v>1.99</v>
      </c>
      <c r="F47" s="175">
        <v>0</v>
      </c>
      <c r="G47" s="176">
        <f t="shared" si="0"/>
        <v>100</v>
      </c>
    </row>
    <row r="48" spans="1:7" s="168" customFormat="1" ht="48" customHeight="1" x14ac:dyDescent="0.5">
      <c r="A48" s="689" t="s">
        <v>317</v>
      </c>
      <c r="B48" s="690"/>
      <c r="C48" s="691"/>
      <c r="D48" s="171">
        <f>SUM(D4:D47)</f>
        <v>770.94999999999993</v>
      </c>
      <c r="E48" s="171">
        <f t="shared" ref="E48:F48" si="1">SUM(E4:E47)</f>
        <v>656.79000000000008</v>
      </c>
      <c r="F48" s="171">
        <f t="shared" si="1"/>
        <v>48.64</v>
      </c>
      <c r="G48" s="172">
        <f t="shared" si="0"/>
        <v>85.192295220182913</v>
      </c>
    </row>
  </sheetData>
  <mergeCells count="2">
    <mergeCell ref="A2:G2"/>
    <mergeCell ref="A48:C4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9" sqref="I9"/>
    </sheetView>
  </sheetViews>
  <sheetFormatPr defaultRowHeight="15" x14ac:dyDescent="0.25"/>
  <cols>
    <col min="2" max="2" width="33" bestFit="1" customWidth="1"/>
    <col min="3" max="3" width="12.85546875" style="166" bestFit="1" customWidth="1"/>
    <col min="4" max="4" width="16.42578125" style="166" customWidth="1"/>
    <col min="5" max="5" width="17.28515625" style="166" customWidth="1"/>
  </cols>
  <sheetData>
    <row r="1" spans="1:5" ht="31.5" x14ac:dyDescent="0.5">
      <c r="A1" s="693" t="s">
        <v>126</v>
      </c>
      <c r="B1" s="693"/>
      <c r="C1" s="693"/>
      <c r="D1" s="693"/>
      <c r="E1" s="693"/>
    </row>
    <row r="2" spans="1:5" ht="56.25" customHeight="1" x14ac:dyDescent="0.4">
      <c r="A2" s="694" t="s">
        <v>389</v>
      </c>
      <c r="B2" s="694"/>
      <c r="C2" s="694"/>
      <c r="D2" s="694"/>
      <c r="E2" s="694"/>
    </row>
    <row r="3" spans="1:5" ht="84" x14ac:dyDescent="0.35">
      <c r="A3" s="177" t="s">
        <v>390</v>
      </c>
      <c r="B3" s="177" t="s">
        <v>131</v>
      </c>
      <c r="C3" s="178" t="s">
        <v>391</v>
      </c>
      <c r="D3" s="178" t="s">
        <v>392</v>
      </c>
      <c r="E3" s="178" t="s">
        <v>393</v>
      </c>
    </row>
    <row r="4" spans="1:5" ht="21" x14ac:dyDescent="0.35">
      <c r="A4" s="179">
        <v>1</v>
      </c>
      <c r="B4" s="179" t="s">
        <v>135</v>
      </c>
      <c r="C4" s="180">
        <v>5</v>
      </c>
      <c r="D4" s="180">
        <v>243</v>
      </c>
      <c r="E4" s="181">
        <f>D4/C4/24</f>
        <v>2.0249999999999999</v>
      </c>
    </row>
    <row r="5" spans="1:5" ht="21" x14ac:dyDescent="0.35">
      <c r="A5" s="179">
        <v>2</v>
      </c>
      <c r="B5" s="179" t="s">
        <v>363</v>
      </c>
      <c r="C5" s="180">
        <v>1</v>
      </c>
      <c r="D5" s="180">
        <v>0</v>
      </c>
      <c r="E5" s="181">
        <f t="shared" ref="E5:E32" si="0">D5/C5/24</f>
        <v>0</v>
      </c>
    </row>
    <row r="6" spans="1:5" ht="21" x14ac:dyDescent="0.35">
      <c r="A6" s="179">
        <v>3</v>
      </c>
      <c r="B6" s="179" t="s">
        <v>394</v>
      </c>
      <c r="C6" s="180">
        <v>1</v>
      </c>
      <c r="D6" s="180">
        <v>1</v>
      </c>
      <c r="E6" s="181">
        <f t="shared" si="0"/>
        <v>4.1666666666666664E-2</v>
      </c>
    </row>
    <row r="7" spans="1:5" ht="21" x14ac:dyDescent="0.35">
      <c r="A7" s="179">
        <v>4</v>
      </c>
      <c r="B7" s="179" t="s">
        <v>22</v>
      </c>
      <c r="C7" s="180">
        <v>25</v>
      </c>
      <c r="D7" s="180">
        <v>1411</v>
      </c>
      <c r="E7" s="181">
        <f t="shared" si="0"/>
        <v>2.3516666666666666</v>
      </c>
    </row>
    <row r="8" spans="1:5" ht="21" x14ac:dyDescent="0.35">
      <c r="A8" s="179">
        <v>5</v>
      </c>
      <c r="B8" s="179" t="s">
        <v>23</v>
      </c>
      <c r="C8" s="180">
        <v>6</v>
      </c>
      <c r="D8" s="180">
        <v>738</v>
      </c>
      <c r="E8" s="181">
        <f t="shared" si="0"/>
        <v>5.125</v>
      </c>
    </row>
    <row r="9" spans="1:5" ht="21" x14ac:dyDescent="0.35">
      <c r="A9" s="179">
        <v>6</v>
      </c>
      <c r="B9" s="179" t="s">
        <v>395</v>
      </c>
      <c r="C9" s="180">
        <v>1</v>
      </c>
      <c r="D9" s="180">
        <v>0</v>
      </c>
      <c r="E9" s="181">
        <f t="shared" si="0"/>
        <v>0</v>
      </c>
    </row>
    <row r="10" spans="1:5" ht="21" x14ac:dyDescent="0.35">
      <c r="A10" s="179">
        <v>7</v>
      </c>
      <c r="B10" s="179" t="s">
        <v>396</v>
      </c>
      <c r="C10" s="180">
        <v>21</v>
      </c>
      <c r="D10" s="180">
        <v>59</v>
      </c>
      <c r="E10" s="181">
        <f t="shared" si="0"/>
        <v>0.11706349206349205</v>
      </c>
    </row>
    <row r="11" spans="1:5" ht="21" x14ac:dyDescent="0.35">
      <c r="A11" s="179">
        <v>8</v>
      </c>
      <c r="B11" s="179" t="s">
        <v>13</v>
      </c>
      <c r="C11" s="180">
        <v>54</v>
      </c>
      <c r="D11" s="180">
        <v>211</v>
      </c>
      <c r="E11" s="181">
        <f t="shared" si="0"/>
        <v>0.16280864197530864</v>
      </c>
    </row>
    <row r="12" spans="1:5" ht="21" x14ac:dyDescent="0.35">
      <c r="A12" s="179">
        <v>9</v>
      </c>
      <c r="B12" s="179" t="s">
        <v>397</v>
      </c>
      <c r="C12" s="180">
        <v>1</v>
      </c>
      <c r="D12" s="180">
        <v>1</v>
      </c>
      <c r="E12" s="181">
        <f t="shared" si="0"/>
        <v>4.1666666666666664E-2</v>
      </c>
    </row>
    <row r="13" spans="1:5" ht="21" x14ac:dyDescent="0.35">
      <c r="A13" s="179">
        <v>10</v>
      </c>
      <c r="B13" s="179" t="s">
        <v>14</v>
      </c>
      <c r="C13" s="180">
        <v>35</v>
      </c>
      <c r="D13" s="180">
        <v>4591</v>
      </c>
      <c r="E13" s="181">
        <f t="shared" si="0"/>
        <v>5.465476190476191</v>
      </c>
    </row>
    <row r="14" spans="1:5" ht="21" x14ac:dyDescent="0.35">
      <c r="A14" s="179">
        <v>11</v>
      </c>
      <c r="B14" s="179" t="s">
        <v>398</v>
      </c>
      <c r="C14" s="180">
        <v>1</v>
      </c>
      <c r="D14" s="180">
        <v>48</v>
      </c>
      <c r="E14" s="181">
        <f t="shared" si="0"/>
        <v>2</v>
      </c>
    </row>
    <row r="15" spans="1:5" ht="21" x14ac:dyDescent="0.35">
      <c r="A15" s="179">
        <v>12</v>
      </c>
      <c r="B15" s="179" t="s">
        <v>399</v>
      </c>
      <c r="C15" s="180">
        <v>5</v>
      </c>
      <c r="D15" s="180">
        <v>11</v>
      </c>
      <c r="E15" s="181">
        <f t="shared" si="0"/>
        <v>9.1666666666666674E-2</v>
      </c>
    </row>
    <row r="16" spans="1:5" ht="21" x14ac:dyDescent="0.35">
      <c r="A16" s="179">
        <v>13</v>
      </c>
      <c r="B16" s="179" t="s">
        <v>400</v>
      </c>
      <c r="C16" s="180">
        <v>19</v>
      </c>
      <c r="D16" s="180">
        <v>1351</v>
      </c>
      <c r="E16" s="181">
        <f t="shared" si="0"/>
        <v>2.9627192982456143</v>
      </c>
    </row>
    <row r="17" spans="1:5" ht="21" x14ac:dyDescent="0.35">
      <c r="A17" s="179">
        <v>14</v>
      </c>
      <c r="B17" s="179" t="s">
        <v>401</v>
      </c>
      <c r="C17" s="180">
        <v>7</v>
      </c>
      <c r="D17" s="180">
        <v>0</v>
      </c>
      <c r="E17" s="181">
        <f t="shared" si="0"/>
        <v>0</v>
      </c>
    </row>
    <row r="18" spans="1:5" ht="21" x14ac:dyDescent="0.35">
      <c r="A18" s="179">
        <v>15</v>
      </c>
      <c r="B18" s="179" t="s">
        <v>402</v>
      </c>
      <c r="C18" s="180">
        <v>12</v>
      </c>
      <c r="D18" s="180">
        <v>140</v>
      </c>
      <c r="E18" s="181">
        <f t="shared" si="0"/>
        <v>0.4861111111111111</v>
      </c>
    </row>
    <row r="19" spans="1:5" ht="21" x14ac:dyDescent="0.35">
      <c r="A19" s="179">
        <v>16</v>
      </c>
      <c r="B19" s="179" t="s">
        <v>403</v>
      </c>
      <c r="C19" s="180">
        <v>5</v>
      </c>
      <c r="D19" s="180">
        <v>593</v>
      </c>
      <c r="E19" s="181">
        <f t="shared" si="0"/>
        <v>4.9416666666666664</v>
      </c>
    </row>
    <row r="20" spans="1:5" ht="21" x14ac:dyDescent="0.35">
      <c r="A20" s="179">
        <v>17</v>
      </c>
      <c r="B20" s="179" t="s">
        <v>404</v>
      </c>
      <c r="C20" s="180">
        <v>1</v>
      </c>
      <c r="D20" s="180">
        <v>0</v>
      </c>
      <c r="E20" s="181">
        <f t="shared" si="0"/>
        <v>0</v>
      </c>
    </row>
    <row r="21" spans="1:5" ht="21" x14ac:dyDescent="0.35">
      <c r="A21" s="179">
        <v>18</v>
      </c>
      <c r="B21" s="179" t="s">
        <v>141</v>
      </c>
      <c r="C21" s="180">
        <v>7</v>
      </c>
      <c r="D21" s="180">
        <v>798</v>
      </c>
      <c r="E21" s="181">
        <f t="shared" si="0"/>
        <v>4.75</v>
      </c>
    </row>
    <row r="22" spans="1:5" ht="21" x14ac:dyDescent="0.35">
      <c r="A22" s="179">
        <v>19</v>
      </c>
      <c r="B22" s="179" t="s">
        <v>50</v>
      </c>
      <c r="C22" s="180">
        <v>2</v>
      </c>
      <c r="D22" s="180">
        <v>0</v>
      </c>
      <c r="E22" s="181">
        <f t="shared" si="0"/>
        <v>0</v>
      </c>
    </row>
    <row r="23" spans="1:5" ht="21" x14ac:dyDescent="0.35">
      <c r="A23" s="179">
        <v>20</v>
      </c>
      <c r="B23" s="179" t="s">
        <v>375</v>
      </c>
      <c r="C23" s="180">
        <v>1</v>
      </c>
      <c r="D23" s="180">
        <v>0</v>
      </c>
      <c r="E23" s="181">
        <f t="shared" si="0"/>
        <v>0</v>
      </c>
    </row>
    <row r="24" spans="1:5" ht="21" x14ac:dyDescent="0.35">
      <c r="A24" s="179">
        <v>21</v>
      </c>
      <c r="B24" s="179" t="s">
        <v>405</v>
      </c>
      <c r="C24" s="180">
        <v>9</v>
      </c>
      <c r="D24" s="180">
        <v>224</v>
      </c>
      <c r="E24" s="181">
        <f t="shared" si="0"/>
        <v>1.037037037037037</v>
      </c>
    </row>
    <row r="25" spans="1:5" ht="21" x14ac:dyDescent="0.35">
      <c r="A25" s="179">
        <v>22</v>
      </c>
      <c r="B25" s="179" t="s">
        <v>379</v>
      </c>
      <c r="C25" s="180">
        <v>1</v>
      </c>
      <c r="D25" s="180">
        <v>0</v>
      </c>
      <c r="E25" s="181">
        <f t="shared" si="0"/>
        <v>0</v>
      </c>
    </row>
    <row r="26" spans="1:5" ht="21" x14ac:dyDescent="0.35">
      <c r="A26" s="179">
        <v>23</v>
      </c>
      <c r="B26" s="179" t="s">
        <v>29</v>
      </c>
      <c r="C26" s="180">
        <v>1</v>
      </c>
      <c r="D26" s="180">
        <v>458</v>
      </c>
      <c r="E26" s="181">
        <f t="shared" si="0"/>
        <v>19.083333333333332</v>
      </c>
    </row>
    <row r="27" spans="1:5" ht="21" x14ac:dyDescent="0.35">
      <c r="A27" s="179">
        <v>24</v>
      </c>
      <c r="B27" s="179" t="s">
        <v>406</v>
      </c>
      <c r="C27" s="180">
        <v>1</v>
      </c>
      <c r="D27" s="180">
        <v>1</v>
      </c>
      <c r="E27" s="181">
        <f t="shared" si="0"/>
        <v>4.1666666666666664E-2</v>
      </c>
    </row>
    <row r="28" spans="1:5" ht="21" x14ac:dyDescent="0.35">
      <c r="A28" s="179">
        <v>25</v>
      </c>
      <c r="B28" s="179" t="s">
        <v>407</v>
      </c>
      <c r="C28" s="180">
        <v>2</v>
      </c>
      <c r="D28" s="180">
        <v>10</v>
      </c>
      <c r="E28" s="181">
        <f t="shared" si="0"/>
        <v>0.20833333333333334</v>
      </c>
    </row>
    <row r="29" spans="1:5" ht="21" x14ac:dyDescent="0.35">
      <c r="A29" s="179">
        <v>26</v>
      </c>
      <c r="B29" s="179" t="s">
        <v>408</v>
      </c>
      <c r="C29" s="180">
        <v>47</v>
      </c>
      <c r="D29" s="180">
        <v>4610</v>
      </c>
      <c r="E29" s="181">
        <f t="shared" si="0"/>
        <v>4.0868794326241131</v>
      </c>
    </row>
    <row r="30" spans="1:5" ht="21" x14ac:dyDescent="0.35">
      <c r="A30" s="179">
        <v>27</v>
      </c>
      <c r="B30" s="179" t="s">
        <v>409</v>
      </c>
      <c r="C30" s="180">
        <v>6</v>
      </c>
      <c r="D30" s="180">
        <v>0</v>
      </c>
      <c r="E30" s="181">
        <f t="shared" si="0"/>
        <v>0</v>
      </c>
    </row>
    <row r="31" spans="1:5" ht="21" x14ac:dyDescent="0.35">
      <c r="A31" s="179">
        <v>28</v>
      </c>
      <c r="B31" s="179" t="s">
        <v>32</v>
      </c>
      <c r="C31" s="180">
        <v>12</v>
      </c>
      <c r="D31" s="180">
        <v>395</v>
      </c>
      <c r="E31" s="181">
        <f t="shared" si="0"/>
        <v>1.3715277777777777</v>
      </c>
    </row>
    <row r="32" spans="1:5" ht="21" x14ac:dyDescent="0.35">
      <c r="A32" s="179">
        <v>29</v>
      </c>
      <c r="B32" s="179" t="s">
        <v>410</v>
      </c>
      <c r="C32" s="180">
        <v>4</v>
      </c>
      <c r="D32" s="180">
        <v>192</v>
      </c>
      <c r="E32" s="181">
        <f t="shared" si="0"/>
        <v>2</v>
      </c>
    </row>
    <row r="33" spans="1:5" ht="26.25" x14ac:dyDescent="0.25">
      <c r="A33" s="695" t="s">
        <v>411</v>
      </c>
      <c r="B33" s="696"/>
      <c r="C33" s="182">
        <f>SUM(C4:C32)</f>
        <v>293</v>
      </c>
      <c r="D33" s="182">
        <f>SUM(D4:D32)</f>
        <v>16086</v>
      </c>
      <c r="E33" s="183">
        <f>D33/C33/24</f>
        <v>2.2875426621160408</v>
      </c>
    </row>
  </sheetData>
  <mergeCells count="3">
    <mergeCell ref="A1:E1"/>
    <mergeCell ref="A2:E2"/>
    <mergeCell ref="A33:B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2"/>
  <sheetViews>
    <sheetView topLeftCell="B1" zoomScale="40" zoomScaleNormal="40" workbookViewId="0">
      <selection activeCell="X10" sqref="X10"/>
    </sheetView>
  </sheetViews>
  <sheetFormatPr defaultColWidth="30.7109375" defaultRowHeight="15.75" x14ac:dyDescent="0.25"/>
  <cols>
    <col min="1" max="1" width="17.140625" style="189" customWidth="1"/>
    <col min="2" max="2" width="108.7109375" style="199" customWidth="1"/>
    <col min="3" max="3" width="23.85546875" style="191" customWidth="1"/>
    <col min="4" max="4" width="20.85546875" style="191" customWidth="1"/>
    <col min="5" max="5" width="16.7109375" style="191" customWidth="1"/>
    <col min="6" max="6" width="20.85546875" style="191" customWidth="1"/>
    <col min="7" max="7" width="21" style="191" customWidth="1"/>
    <col min="8" max="8" width="17.85546875" style="191" customWidth="1"/>
    <col min="9" max="9" width="20.7109375" style="191" customWidth="1"/>
    <col min="10" max="10" width="20.5703125" style="191" customWidth="1"/>
    <col min="11" max="11" width="23.7109375" style="191" customWidth="1"/>
    <col min="12" max="12" width="18.28515625" style="191" customWidth="1"/>
    <col min="13" max="13" width="26.28515625" style="191" bestFit="1" customWidth="1"/>
    <col min="14" max="14" width="20.28515625" style="191" customWidth="1"/>
    <col min="15" max="15" width="15.85546875" style="191" customWidth="1"/>
    <col min="16" max="16" width="21.5703125" style="191" customWidth="1"/>
    <col min="17" max="17" width="24.42578125" style="191" bestFit="1" customWidth="1"/>
    <col min="18" max="18" width="17.7109375" style="191" customWidth="1"/>
    <col min="19" max="19" width="16.140625" style="191" customWidth="1"/>
    <col min="20" max="20" width="16.85546875" style="191" customWidth="1"/>
    <col min="21" max="21" width="17.42578125" style="191" customWidth="1"/>
    <col min="22" max="22" width="29.140625" style="191" bestFit="1" customWidth="1"/>
    <col min="23" max="23" width="23" style="191" customWidth="1"/>
    <col min="24" max="24" width="30.7109375" style="191" customWidth="1"/>
    <col min="25" max="16384" width="30.7109375" style="191"/>
  </cols>
  <sheetData>
    <row r="1" spans="1:23" s="184" customFormat="1" ht="30" x14ac:dyDescent="0.4">
      <c r="A1" s="698" t="s">
        <v>412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700"/>
    </row>
    <row r="2" spans="1:23" s="185" customFormat="1" ht="30" x14ac:dyDescent="0.4">
      <c r="A2" s="701" t="s">
        <v>413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3"/>
    </row>
    <row r="3" spans="1:23" s="188" customFormat="1" ht="30" x14ac:dyDescent="0.4">
      <c r="A3" s="186"/>
      <c r="B3" s="187"/>
      <c r="C3" s="704" t="s">
        <v>414</v>
      </c>
      <c r="D3" s="705"/>
      <c r="E3" s="705"/>
      <c r="F3" s="705"/>
      <c r="G3" s="705"/>
      <c r="H3" s="705"/>
      <c r="I3" s="706"/>
      <c r="J3" s="704" t="s">
        <v>415</v>
      </c>
      <c r="K3" s="705"/>
      <c r="L3" s="705"/>
      <c r="M3" s="705"/>
      <c r="N3" s="705"/>
      <c r="O3" s="705"/>
      <c r="P3" s="706"/>
      <c r="Q3" s="704" t="s">
        <v>416</v>
      </c>
      <c r="R3" s="705"/>
      <c r="S3" s="705"/>
      <c r="T3" s="705"/>
      <c r="U3" s="705"/>
      <c r="V3" s="705"/>
      <c r="W3" s="706"/>
    </row>
    <row r="4" spans="1:23" ht="26.25" x14ac:dyDescent="0.25">
      <c r="B4" s="190"/>
      <c r="C4" s="697" t="s">
        <v>417</v>
      </c>
      <c r="D4" s="697"/>
      <c r="E4" s="697"/>
      <c r="F4" s="697"/>
      <c r="G4" s="697"/>
      <c r="H4" s="697"/>
      <c r="I4" s="697" t="s">
        <v>92</v>
      </c>
      <c r="J4" s="697" t="s">
        <v>418</v>
      </c>
      <c r="K4" s="697"/>
      <c r="L4" s="697"/>
      <c r="M4" s="697"/>
      <c r="N4" s="697"/>
      <c r="O4" s="697"/>
      <c r="P4" s="697" t="s">
        <v>92</v>
      </c>
      <c r="Q4" s="697" t="s">
        <v>419</v>
      </c>
      <c r="R4" s="697"/>
      <c r="S4" s="697"/>
      <c r="T4" s="697"/>
      <c r="U4" s="697"/>
      <c r="V4" s="697"/>
      <c r="W4" s="697" t="s">
        <v>92</v>
      </c>
    </row>
    <row r="5" spans="1:23" ht="46.5" x14ac:dyDescent="0.25">
      <c r="A5" s="192" t="s">
        <v>420</v>
      </c>
      <c r="B5" s="193" t="s">
        <v>3</v>
      </c>
      <c r="C5" s="194" t="s">
        <v>421</v>
      </c>
      <c r="D5" s="194" t="s">
        <v>422</v>
      </c>
      <c r="E5" s="194" t="s">
        <v>423</v>
      </c>
      <c r="F5" s="194" t="s">
        <v>424</v>
      </c>
      <c r="G5" s="194" t="s">
        <v>425</v>
      </c>
      <c r="H5" s="194" t="s">
        <v>426</v>
      </c>
      <c r="I5" s="697"/>
      <c r="J5" s="194" t="s">
        <v>421</v>
      </c>
      <c r="K5" s="194" t="s">
        <v>422</v>
      </c>
      <c r="L5" s="194" t="s">
        <v>423</v>
      </c>
      <c r="M5" s="194" t="s">
        <v>424</v>
      </c>
      <c r="N5" s="194" t="s">
        <v>425</v>
      </c>
      <c r="O5" s="194" t="s">
        <v>426</v>
      </c>
      <c r="P5" s="697"/>
      <c r="Q5" s="194" t="s">
        <v>421</v>
      </c>
      <c r="R5" s="194" t="s">
        <v>422</v>
      </c>
      <c r="S5" s="194" t="s">
        <v>423</v>
      </c>
      <c r="T5" s="194" t="s">
        <v>424</v>
      </c>
      <c r="U5" s="194" t="s">
        <v>425</v>
      </c>
      <c r="V5" s="194" t="s">
        <v>426</v>
      </c>
      <c r="W5" s="697"/>
    </row>
    <row r="6" spans="1:23" ht="30" x14ac:dyDescent="0.4">
      <c r="A6" s="195">
        <v>1</v>
      </c>
      <c r="B6" s="196" t="s">
        <v>13</v>
      </c>
      <c r="C6" s="185">
        <v>166706</v>
      </c>
      <c r="D6" s="185">
        <v>165636</v>
      </c>
      <c r="E6" s="185">
        <v>109</v>
      </c>
      <c r="F6" s="185">
        <v>276566</v>
      </c>
      <c r="G6" s="185">
        <v>260110</v>
      </c>
      <c r="H6" s="185">
        <v>123</v>
      </c>
      <c r="I6" s="185">
        <f>SUM(C6:H6)</f>
        <v>869250</v>
      </c>
      <c r="J6" s="185">
        <v>350247</v>
      </c>
      <c r="K6" s="185">
        <v>356723</v>
      </c>
      <c r="L6" s="185">
        <v>299</v>
      </c>
      <c r="M6" s="185">
        <v>836520</v>
      </c>
      <c r="N6" s="185">
        <v>778375</v>
      </c>
      <c r="O6" s="185">
        <v>599</v>
      </c>
      <c r="P6" s="185">
        <f>SUM(J6:O6)</f>
        <v>2322763</v>
      </c>
      <c r="Q6" s="185">
        <v>50919</v>
      </c>
      <c r="R6" s="185">
        <v>45051</v>
      </c>
      <c r="S6" s="185">
        <v>39</v>
      </c>
      <c r="T6" s="185">
        <v>87929</v>
      </c>
      <c r="U6" s="185">
        <v>87776</v>
      </c>
      <c r="V6" s="185">
        <v>75</v>
      </c>
      <c r="W6" s="185">
        <v>271789</v>
      </c>
    </row>
    <row r="7" spans="1:23" ht="30" x14ac:dyDescent="0.4">
      <c r="A7" s="195">
        <v>2</v>
      </c>
      <c r="B7" s="196" t="s">
        <v>14</v>
      </c>
      <c r="C7" s="185">
        <v>71867</v>
      </c>
      <c r="D7" s="185">
        <v>26271</v>
      </c>
      <c r="E7" s="185">
        <v>0</v>
      </c>
      <c r="F7" s="185">
        <v>79623</v>
      </c>
      <c r="G7" s="185">
        <v>55047</v>
      </c>
      <c r="H7" s="185">
        <v>0</v>
      </c>
      <c r="I7" s="185">
        <f t="shared" ref="I7:I52" si="0">SUM(C7:H7)</f>
        <v>232808</v>
      </c>
      <c r="J7" s="185">
        <v>73186</v>
      </c>
      <c r="K7" s="185">
        <v>55981</v>
      </c>
      <c r="L7" s="185">
        <v>0</v>
      </c>
      <c r="M7" s="185">
        <v>181503</v>
      </c>
      <c r="N7" s="185">
        <v>117045</v>
      </c>
      <c r="O7" s="185">
        <v>0</v>
      </c>
      <c r="P7" s="185">
        <f t="shared" ref="P7:P59" si="1">SUM(J7:O7)</f>
        <v>427715</v>
      </c>
      <c r="Q7" s="185">
        <v>3511</v>
      </c>
      <c r="R7" s="185">
        <v>1676</v>
      </c>
      <c r="S7" s="185">
        <v>0</v>
      </c>
      <c r="T7" s="185">
        <v>13419</v>
      </c>
      <c r="U7" s="185">
        <v>21351</v>
      </c>
      <c r="V7" s="185">
        <v>3</v>
      </c>
      <c r="W7" s="185">
        <v>39960</v>
      </c>
    </row>
    <row r="8" spans="1:23" ht="30" x14ac:dyDescent="0.4">
      <c r="A8" s="195">
        <v>3</v>
      </c>
      <c r="B8" s="196" t="s">
        <v>15</v>
      </c>
      <c r="C8" s="185">
        <v>118169</v>
      </c>
      <c r="D8" s="185">
        <v>94162</v>
      </c>
      <c r="E8" s="185">
        <v>0</v>
      </c>
      <c r="F8" s="185">
        <v>54710</v>
      </c>
      <c r="G8" s="185">
        <v>45913</v>
      </c>
      <c r="H8" s="185">
        <v>0</v>
      </c>
      <c r="I8" s="185">
        <f t="shared" si="0"/>
        <v>312954</v>
      </c>
      <c r="J8" s="185">
        <v>273494</v>
      </c>
      <c r="K8" s="185">
        <v>224461</v>
      </c>
      <c r="L8" s="185">
        <v>0</v>
      </c>
      <c r="M8" s="185">
        <v>134496</v>
      </c>
      <c r="N8" s="185">
        <v>110455</v>
      </c>
      <c r="O8" s="185">
        <v>0</v>
      </c>
      <c r="P8" s="185">
        <f t="shared" si="1"/>
        <v>742906</v>
      </c>
      <c r="Q8" s="185">
        <v>48354</v>
      </c>
      <c r="R8" s="185">
        <v>29240</v>
      </c>
      <c r="S8" s="185">
        <v>0</v>
      </c>
      <c r="T8" s="185">
        <v>17787</v>
      </c>
      <c r="U8" s="185">
        <v>11347</v>
      </c>
      <c r="V8" s="185">
        <v>0</v>
      </c>
      <c r="W8" s="185">
        <v>106728</v>
      </c>
    </row>
    <row r="9" spans="1:23" ht="30" x14ac:dyDescent="0.4">
      <c r="A9" s="195">
        <v>4</v>
      </c>
      <c r="B9" s="197" t="s">
        <v>16</v>
      </c>
      <c r="C9" s="185">
        <v>298751</v>
      </c>
      <c r="D9" s="185">
        <v>57558</v>
      </c>
      <c r="E9" s="185">
        <v>10</v>
      </c>
      <c r="F9" s="185">
        <v>74688</v>
      </c>
      <c r="G9" s="185">
        <v>14389</v>
      </c>
      <c r="H9" s="185">
        <v>51</v>
      </c>
      <c r="I9" s="185">
        <f t="shared" si="0"/>
        <v>445447</v>
      </c>
      <c r="J9" s="185">
        <v>425668</v>
      </c>
      <c r="K9" s="185">
        <v>314763</v>
      </c>
      <c r="L9" s="185">
        <v>545</v>
      </c>
      <c r="M9" s="185">
        <v>106416</v>
      </c>
      <c r="N9" s="185">
        <v>78692</v>
      </c>
      <c r="O9" s="185">
        <v>2174</v>
      </c>
      <c r="P9" s="185">
        <f t="shared" si="1"/>
        <v>928258</v>
      </c>
      <c r="Q9" s="185">
        <v>17617</v>
      </c>
      <c r="R9" s="185">
        <v>14303</v>
      </c>
      <c r="S9" s="185">
        <v>2</v>
      </c>
      <c r="T9" s="185">
        <v>51513</v>
      </c>
      <c r="U9" s="185">
        <v>44245</v>
      </c>
      <c r="V9" s="185">
        <v>13</v>
      </c>
      <c r="W9" s="185">
        <v>127693</v>
      </c>
    </row>
    <row r="10" spans="1:23" ht="30" x14ac:dyDescent="0.4">
      <c r="A10" s="195">
        <v>5</v>
      </c>
      <c r="B10" s="197" t="s">
        <v>20</v>
      </c>
      <c r="C10" s="185">
        <v>2669</v>
      </c>
      <c r="D10" s="185">
        <v>345</v>
      </c>
      <c r="E10" s="185">
        <v>0</v>
      </c>
      <c r="F10" s="185">
        <v>12985</v>
      </c>
      <c r="G10" s="185">
        <v>907</v>
      </c>
      <c r="H10" s="185">
        <v>0</v>
      </c>
      <c r="I10" s="185">
        <f t="shared" si="0"/>
        <v>16906</v>
      </c>
      <c r="J10" s="185">
        <v>3054</v>
      </c>
      <c r="K10" s="185">
        <v>418</v>
      </c>
      <c r="L10" s="185">
        <v>0</v>
      </c>
      <c r="M10" s="185">
        <v>26103</v>
      </c>
      <c r="N10" s="185">
        <v>1431</v>
      </c>
      <c r="O10" s="185">
        <v>0</v>
      </c>
      <c r="P10" s="185">
        <f t="shared" si="1"/>
        <v>31006</v>
      </c>
      <c r="Q10" s="185">
        <v>90</v>
      </c>
      <c r="R10" s="185">
        <v>0</v>
      </c>
      <c r="S10" s="185">
        <v>0</v>
      </c>
      <c r="T10" s="185">
        <v>2127</v>
      </c>
      <c r="U10" s="185">
        <v>15</v>
      </c>
      <c r="V10" s="185">
        <v>0</v>
      </c>
      <c r="W10" s="185">
        <v>2232</v>
      </c>
    </row>
    <row r="11" spans="1:23" ht="30" x14ac:dyDescent="0.4">
      <c r="A11" s="195">
        <v>6</v>
      </c>
      <c r="B11" s="197" t="s">
        <v>21</v>
      </c>
      <c r="C11" s="185">
        <v>2433</v>
      </c>
      <c r="D11" s="185">
        <v>1473</v>
      </c>
      <c r="E11" s="185">
        <v>0</v>
      </c>
      <c r="F11" s="185">
        <v>12130</v>
      </c>
      <c r="G11" s="185">
        <v>8333</v>
      </c>
      <c r="H11" s="185">
        <v>0</v>
      </c>
      <c r="I11" s="185">
        <f t="shared" si="0"/>
        <v>24369</v>
      </c>
      <c r="J11" s="185">
        <v>12766</v>
      </c>
      <c r="K11" s="185">
        <v>6359</v>
      </c>
      <c r="L11" s="185">
        <v>0</v>
      </c>
      <c r="M11" s="185">
        <v>88055</v>
      </c>
      <c r="N11" s="185">
        <v>41715</v>
      </c>
      <c r="O11" s="185">
        <v>0</v>
      </c>
      <c r="P11" s="185">
        <f t="shared" si="1"/>
        <v>148895</v>
      </c>
      <c r="Q11" s="185">
        <v>1407</v>
      </c>
      <c r="R11" s="185">
        <v>0</v>
      </c>
      <c r="S11" s="185">
        <v>0</v>
      </c>
      <c r="T11" s="185">
        <v>24266</v>
      </c>
      <c r="U11" s="185">
        <v>0</v>
      </c>
      <c r="V11" s="185">
        <v>0</v>
      </c>
      <c r="W11" s="185">
        <v>25673</v>
      </c>
    </row>
    <row r="12" spans="1:23" ht="30" x14ac:dyDescent="0.4">
      <c r="A12" s="195">
        <v>7</v>
      </c>
      <c r="B12" s="197" t="s">
        <v>22</v>
      </c>
      <c r="C12" s="185">
        <v>2217</v>
      </c>
      <c r="D12" s="185">
        <v>1625</v>
      </c>
      <c r="E12" s="185">
        <v>0</v>
      </c>
      <c r="F12" s="185">
        <v>14365</v>
      </c>
      <c r="G12" s="185">
        <v>9306</v>
      </c>
      <c r="H12" s="185">
        <v>0</v>
      </c>
      <c r="I12" s="185">
        <f t="shared" si="0"/>
        <v>27513</v>
      </c>
      <c r="J12" s="185">
        <v>10312</v>
      </c>
      <c r="K12" s="185">
        <v>7183</v>
      </c>
      <c r="L12" s="185">
        <v>0</v>
      </c>
      <c r="M12" s="185">
        <v>48913</v>
      </c>
      <c r="N12" s="185">
        <v>32215</v>
      </c>
      <c r="O12" s="185">
        <v>832</v>
      </c>
      <c r="P12" s="185">
        <f t="shared" si="1"/>
        <v>99455</v>
      </c>
      <c r="Q12" s="185">
        <v>8725</v>
      </c>
      <c r="R12" s="185">
        <v>56999</v>
      </c>
      <c r="S12" s="185">
        <v>42306</v>
      </c>
      <c r="T12" s="185">
        <v>24</v>
      </c>
      <c r="U12" s="185">
        <v>30426</v>
      </c>
      <c r="V12" s="185">
        <v>19550</v>
      </c>
      <c r="W12" s="185">
        <v>158030</v>
      </c>
    </row>
    <row r="13" spans="1:23" ht="30" x14ac:dyDescent="0.4">
      <c r="A13" s="195">
        <v>8</v>
      </c>
      <c r="B13" s="197" t="s">
        <v>23</v>
      </c>
      <c r="C13" s="185">
        <v>8427</v>
      </c>
      <c r="D13" s="185">
        <v>6630</v>
      </c>
      <c r="E13" s="185">
        <v>0</v>
      </c>
      <c r="F13" s="185">
        <v>22019</v>
      </c>
      <c r="G13" s="185">
        <v>15895</v>
      </c>
      <c r="H13" s="185">
        <v>0</v>
      </c>
      <c r="I13" s="185">
        <f t="shared" si="0"/>
        <v>52971</v>
      </c>
      <c r="J13" s="185">
        <v>14799</v>
      </c>
      <c r="K13" s="185">
        <v>10925</v>
      </c>
      <c r="L13" s="185">
        <v>0</v>
      </c>
      <c r="M13" s="185">
        <v>44353</v>
      </c>
      <c r="N13" s="185">
        <v>29535</v>
      </c>
      <c r="O13" s="185">
        <v>0</v>
      </c>
      <c r="P13" s="185">
        <f t="shared" si="1"/>
        <v>99612</v>
      </c>
      <c r="Q13" s="185">
        <v>4058</v>
      </c>
      <c r="R13" s="185">
        <v>2042</v>
      </c>
      <c r="S13" s="185">
        <v>0</v>
      </c>
      <c r="T13" s="185">
        <v>10980</v>
      </c>
      <c r="U13" s="185">
        <v>6637</v>
      </c>
      <c r="V13" s="185">
        <v>0</v>
      </c>
      <c r="W13" s="185">
        <v>23717</v>
      </c>
    </row>
    <row r="14" spans="1:23" ht="30" x14ac:dyDescent="0.4">
      <c r="A14" s="195">
        <v>9</v>
      </c>
      <c r="B14" s="197" t="s">
        <v>24</v>
      </c>
      <c r="C14" s="185">
        <v>2231</v>
      </c>
      <c r="D14" s="185">
        <v>1487</v>
      </c>
      <c r="E14" s="185">
        <v>0</v>
      </c>
      <c r="F14" s="185">
        <v>3598</v>
      </c>
      <c r="G14" s="185">
        <v>2641</v>
      </c>
      <c r="H14" s="185">
        <v>0</v>
      </c>
      <c r="I14" s="185">
        <f t="shared" si="0"/>
        <v>9957</v>
      </c>
      <c r="J14" s="185">
        <v>4158</v>
      </c>
      <c r="K14" s="185">
        <v>2847</v>
      </c>
      <c r="L14" s="185">
        <v>0</v>
      </c>
      <c r="M14" s="185">
        <v>6890</v>
      </c>
      <c r="N14" s="185">
        <v>5093</v>
      </c>
      <c r="O14" s="185">
        <v>0</v>
      </c>
      <c r="P14" s="185">
        <f t="shared" si="1"/>
        <v>18988</v>
      </c>
      <c r="Q14" s="185">
        <v>1087</v>
      </c>
      <c r="R14" s="185">
        <v>686</v>
      </c>
      <c r="S14" s="185">
        <v>0</v>
      </c>
      <c r="T14" s="185">
        <v>1223</v>
      </c>
      <c r="U14" s="185">
        <v>747</v>
      </c>
      <c r="V14" s="185">
        <v>0</v>
      </c>
      <c r="W14" s="185">
        <v>3743</v>
      </c>
    </row>
    <row r="15" spans="1:23" ht="30" x14ac:dyDescent="0.4">
      <c r="A15" s="195">
        <v>10</v>
      </c>
      <c r="B15" s="197" t="s">
        <v>25</v>
      </c>
      <c r="C15" s="185">
        <v>17671</v>
      </c>
      <c r="D15" s="185">
        <v>14654</v>
      </c>
      <c r="E15" s="185">
        <v>0</v>
      </c>
      <c r="F15" s="185">
        <v>17652</v>
      </c>
      <c r="G15" s="185">
        <v>14983</v>
      </c>
      <c r="H15" s="185">
        <v>0</v>
      </c>
      <c r="I15" s="185">
        <f t="shared" si="0"/>
        <v>64960</v>
      </c>
      <c r="J15" s="185">
        <v>40950</v>
      </c>
      <c r="K15" s="185">
        <v>33495</v>
      </c>
      <c r="L15" s="185">
        <v>0</v>
      </c>
      <c r="M15" s="185">
        <v>39624</v>
      </c>
      <c r="N15" s="185">
        <v>34669</v>
      </c>
      <c r="O15" s="185">
        <v>0</v>
      </c>
      <c r="P15" s="185">
        <f t="shared" si="1"/>
        <v>148738</v>
      </c>
      <c r="Q15" s="185">
        <v>3532</v>
      </c>
      <c r="R15" s="185">
        <v>2565</v>
      </c>
      <c r="S15" s="185">
        <v>0</v>
      </c>
      <c r="T15" s="185">
        <v>3824</v>
      </c>
      <c r="U15" s="185">
        <v>2443</v>
      </c>
      <c r="V15" s="185">
        <v>0</v>
      </c>
      <c r="W15" s="185">
        <v>12364</v>
      </c>
    </row>
    <row r="16" spans="1:23" ht="30" x14ac:dyDescent="0.4">
      <c r="A16" s="195">
        <v>11</v>
      </c>
      <c r="B16" s="197" t="s">
        <v>26</v>
      </c>
      <c r="C16" s="185">
        <v>8058</v>
      </c>
      <c r="D16" s="185">
        <v>3051</v>
      </c>
      <c r="E16" s="185">
        <v>0</v>
      </c>
      <c r="F16" s="185">
        <v>22644</v>
      </c>
      <c r="G16" s="185">
        <v>10583</v>
      </c>
      <c r="H16" s="185">
        <v>0</v>
      </c>
      <c r="I16" s="185">
        <f t="shared" si="0"/>
        <v>44336</v>
      </c>
      <c r="J16" s="185">
        <v>10899</v>
      </c>
      <c r="K16" s="185">
        <v>5038</v>
      </c>
      <c r="L16" s="185">
        <v>0</v>
      </c>
      <c r="M16" s="185">
        <v>30837</v>
      </c>
      <c r="N16" s="185">
        <v>17820</v>
      </c>
      <c r="O16" s="185">
        <v>0</v>
      </c>
      <c r="P16" s="185">
        <f t="shared" si="1"/>
        <v>64594</v>
      </c>
      <c r="Q16" s="185">
        <v>281</v>
      </c>
      <c r="R16" s="185">
        <v>140</v>
      </c>
      <c r="S16" s="185">
        <v>0</v>
      </c>
      <c r="T16" s="185">
        <v>912</v>
      </c>
      <c r="U16" s="185">
        <v>638</v>
      </c>
      <c r="V16" s="185">
        <v>0</v>
      </c>
      <c r="W16" s="185">
        <v>1971</v>
      </c>
    </row>
    <row r="17" spans="1:23" ht="30" x14ac:dyDescent="0.4">
      <c r="A17" s="195">
        <v>12</v>
      </c>
      <c r="B17" s="197" t="s">
        <v>27</v>
      </c>
      <c r="C17" s="185">
        <v>16901</v>
      </c>
      <c r="D17" s="185">
        <v>12685</v>
      </c>
      <c r="E17" s="185">
        <v>0</v>
      </c>
      <c r="F17" s="185">
        <v>20663</v>
      </c>
      <c r="G17" s="185">
        <v>14761</v>
      </c>
      <c r="H17" s="185">
        <v>0</v>
      </c>
      <c r="I17" s="185">
        <f t="shared" si="0"/>
        <v>65010</v>
      </c>
      <c r="J17" s="185">
        <v>30555</v>
      </c>
      <c r="K17" s="185">
        <v>22800</v>
      </c>
      <c r="L17" s="185">
        <v>0</v>
      </c>
      <c r="M17" s="185">
        <v>46201</v>
      </c>
      <c r="N17" s="185">
        <v>32776</v>
      </c>
      <c r="O17" s="185">
        <v>0</v>
      </c>
      <c r="P17" s="185">
        <f t="shared" si="1"/>
        <v>132332</v>
      </c>
      <c r="Q17" s="185">
        <v>5685</v>
      </c>
      <c r="R17" s="185">
        <v>3212</v>
      </c>
      <c r="S17" s="185">
        <v>1</v>
      </c>
      <c r="T17" s="185">
        <v>8085</v>
      </c>
      <c r="U17" s="185">
        <v>4418</v>
      </c>
      <c r="V17" s="185">
        <v>6</v>
      </c>
      <c r="W17" s="185">
        <v>21407</v>
      </c>
    </row>
    <row r="18" spans="1:23" ht="30" x14ac:dyDescent="0.4">
      <c r="A18" s="195">
        <v>13</v>
      </c>
      <c r="B18" s="197" t="s">
        <v>28</v>
      </c>
      <c r="C18" s="185">
        <v>287</v>
      </c>
      <c r="D18" s="185">
        <v>181</v>
      </c>
      <c r="E18" s="185">
        <v>0</v>
      </c>
      <c r="F18" s="185">
        <v>12188</v>
      </c>
      <c r="G18" s="185">
        <v>6144</v>
      </c>
      <c r="H18" s="185">
        <v>0</v>
      </c>
      <c r="I18" s="185">
        <f t="shared" si="0"/>
        <v>18800</v>
      </c>
      <c r="J18" s="185">
        <v>1365</v>
      </c>
      <c r="K18" s="185">
        <v>926</v>
      </c>
      <c r="L18" s="185">
        <v>0</v>
      </c>
      <c r="M18" s="185">
        <v>51114</v>
      </c>
      <c r="N18" s="185">
        <v>27142</v>
      </c>
      <c r="O18" s="185">
        <v>0</v>
      </c>
      <c r="P18" s="185">
        <f t="shared" si="1"/>
        <v>80547</v>
      </c>
      <c r="Q18" s="185">
        <v>90</v>
      </c>
      <c r="R18" s="185">
        <v>61</v>
      </c>
      <c r="S18" s="185">
        <v>0</v>
      </c>
      <c r="T18" s="185">
        <v>4713</v>
      </c>
      <c r="U18" s="185">
        <v>1758</v>
      </c>
      <c r="V18" s="185">
        <v>0</v>
      </c>
      <c r="W18" s="185">
        <v>6622</v>
      </c>
    </row>
    <row r="19" spans="1:23" ht="30" x14ac:dyDescent="0.4">
      <c r="A19" s="195">
        <v>14</v>
      </c>
      <c r="B19" s="197" t="s">
        <v>29</v>
      </c>
      <c r="C19" s="185">
        <v>1789</v>
      </c>
      <c r="D19" s="185">
        <v>1540</v>
      </c>
      <c r="E19" s="185">
        <v>1</v>
      </c>
      <c r="F19" s="185">
        <v>4403</v>
      </c>
      <c r="G19" s="185">
        <v>2796</v>
      </c>
      <c r="H19" s="185">
        <v>19</v>
      </c>
      <c r="I19" s="185">
        <f t="shared" si="0"/>
        <v>10548</v>
      </c>
      <c r="J19" s="185">
        <v>3286</v>
      </c>
      <c r="K19" s="185">
        <v>2250</v>
      </c>
      <c r="L19" s="185">
        <v>6</v>
      </c>
      <c r="M19" s="185">
        <v>10334</v>
      </c>
      <c r="N19" s="185">
        <v>5894</v>
      </c>
      <c r="O19" s="185">
        <v>24</v>
      </c>
      <c r="P19" s="185">
        <f t="shared" si="1"/>
        <v>21794</v>
      </c>
      <c r="Q19" s="185">
        <v>374</v>
      </c>
      <c r="R19" s="185">
        <v>155</v>
      </c>
      <c r="S19" s="185">
        <v>0</v>
      </c>
      <c r="T19" s="185">
        <v>693</v>
      </c>
      <c r="U19" s="185">
        <v>444</v>
      </c>
      <c r="V19" s="185">
        <v>1</v>
      </c>
      <c r="W19" s="185">
        <v>1667</v>
      </c>
    </row>
    <row r="20" spans="1:23" ht="30" x14ac:dyDescent="0.4">
      <c r="A20" s="195">
        <v>15</v>
      </c>
      <c r="B20" s="197" t="s">
        <v>30</v>
      </c>
      <c r="C20" s="185">
        <v>0</v>
      </c>
      <c r="D20" s="185">
        <v>0</v>
      </c>
      <c r="E20" s="185">
        <v>0</v>
      </c>
      <c r="F20" s="185">
        <v>1186</v>
      </c>
      <c r="G20" s="185">
        <v>1033</v>
      </c>
      <c r="H20" s="185">
        <v>0</v>
      </c>
      <c r="I20" s="185">
        <f t="shared" si="0"/>
        <v>2219</v>
      </c>
      <c r="J20" s="185">
        <v>0</v>
      </c>
      <c r="K20" s="185">
        <v>0</v>
      </c>
      <c r="L20" s="185">
        <v>0</v>
      </c>
      <c r="M20" s="185">
        <v>4486</v>
      </c>
      <c r="N20" s="185">
        <v>4531</v>
      </c>
      <c r="O20" s="185">
        <v>0</v>
      </c>
      <c r="P20" s="185">
        <f t="shared" si="1"/>
        <v>9017</v>
      </c>
      <c r="Q20" s="185">
        <v>0</v>
      </c>
      <c r="R20" s="185">
        <v>0</v>
      </c>
      <c r="S20" s="185">
        <v>0</v>
      </c>
      <c r="T20" s="185">
        <v>814</v>
      </c>
      <c r="U20" s="185">
        <v>854</v>
      </c>
      <c r="V20" s="185">
        <v>0</v>
      </c>
      <c r="W20" s="185">
        <v>1668</v>
      </c>
    </row>
    <row r="21" spans="1:23" ht="30" x14ac:dyDescent="0.4">
      <c r="A21" s="195">
        <v>16</v>
      </c>
      <c r="B21" s="197" t="s">
        <v>31</v>
      </c>
      <c r="C21" s="185">
        <v>4275</v>
      </c>
      <c r="D21" s="185">
        <v>2499</v>
      </c>
      <c r="E21" s="185">
        <v>0</v>
      </c>
      <c r="F21" s="185">
        <v>6685</v>
      </c>
      <c r="G21" s="185">
        <v>4212</v>
      </c>
      <c r="H21" s="185">
        <v>0</v>
      </c>
      <c r="I21" s="185">
        <f t="shared" si="0"/>
        <v>17671</v>
      </c>
      <c r="J21" s="185">
        <v>6523</v>
      </c>
      <c r="K21" s="185">
        <v>4238</v>
      </c>
      <c r="L21" s="185">
        <v>0</v>
      </c>
      <c r="M21" s="185">
        <v>11265</v>
      </c>
      <c r="N21" s="185">
        <v>8238</v>
      </c>
      <c r="O21" s="185">
        <v>0</v>
      </c>
      <c r="P21" s="185">
        <f t="shared" si="1"/>
        <v>30264</v>
      </c>
      <c r="Q21" s="185">
        <v>1722</v>
      </c>
      <c r="R21" s="185">
        <v>793</v>
      </c>
      <c r="S21" s="185">
        <v>0</v>
      </c>
      <c r="T21" s="185">
        <v>1630</v>
      </c>
      <c r="U21" s="185">
        <v>849</v>
      </c>
      <c r="V21" s="185">
        <v>0</v>
      </c>
      <c r="W21" s="185">
        <v>4994</v>
      </c>
    </row>
    <row r="22" spans="1:23" ht="30" x14ac:dyDescent="0.4">
      <c r="A22" s="195">
        <v>17</v>
      </c>
      <c r="B22" s="197" t="s">
        <v>32</v>
      </c>
      <c r="C22" s="185">
        <v>18918</v>
      </c>
      <c r="D22" s="185">
        <v>15646</v>
      </c>
      <c r="E22" s="185">
        <v>0</v>
      </c>
      <c r="F22" s="185">
        <v>18598</v>
      </c>
      <c r="G22" s="185">
        <v>13499</v>
      </c>
      <c r="H22" s="185">
        <v>0</v>
      </c>
      <c r="I22" s="185">
        <f t="shared" si="0"/>
        <v>66661</v>
      </c>
      <c r="J22" s="185">
        <v>32787</v>
      </c>
      <c r="K22" s="185">
        <v>27271</v>
      </c>
      <c r="L22" s="185">
        <v>0</v>
      </c>
      <c r="M22" s="185">
        <v>41072</v>
      </c>
      <c r="N22" s="185">
        <v>26500</v>
      </c>
      <c r="O22" s="185">
        <v>0</v>
      </c>
      <c r="P22" s="185">
        <f t="shared" si="1"/>
        <v>127630</v>
      </c>
      <c r="Q22" s="185">
        <v>2704</v>
      </c>
      <c r="R22" s="185">
        <v>4425</v>
      </c>
      <c r="S22" s="185">
        <v>0</v>
      </c>
      <c r="T22" s="185">
        <v>6005</v>
      </c>
      <c r="U22" s="185">
        <v>4845</v>
      </c>
      <c r="V22" s="185">
        <v>0</v>
      </c>
      <c r="W22" s="185">
        <v>17979</v>
      </c>
    </row>
    <row r="23" spans="1:23" ht="30" x14ac:dyDescent="0.4">
      <c r="A23" s="195">
        <v>18</v>
      </c>
      <c r="B23" s="197" t="s">
        <v>33</v>
      </c>
      <c r="C23" s="185">
        <v>0</v>
      </c>
      <c r="D23" s="185">
        <v>0</v>
      </c>
      <c r="E23" s="185">
        <v>0</v>
      </c>
      <c r="F23" s="185">
        <v>1765</v>
      </c>
      <c r="G23" s="185">
        <v>1195</v>
      </c>
      <c r="H23" s="185">
        <v>0</v>
      </c>
      <c r="I23" s="185">
        <f t="shared" si="0"/>
        <v>2960</v>
      </c>
      <c r="J23" s="185">
        <v>0</v>
      </c>
      <c r="K23" s="185">
        <v>0</v>
      </c>
      <c r="L23" s="185">
        <v>0</v>
      </c>
      <c r="M23" s="185">
        <v>2662</v>
      </c>
      <c r="N23" s="185">
        <v>1812</v>
      </c>
      <c r="O23" s="185">
        <v>0</v>
      </c>
      <c r="P23" s="185">
        <f t="shared" si="1"/>
        <v>4474</v>
      </c>
      <c r="Q23" s="185">
        <v>0</v>
      </c>
      <c r="R23" s="185">
        <v>0</v>
      </c>
      <c r="S23" s="185">
        <v>0</v>
      </c>
      <c r="T23" s="185">
        <v>1155</v>
      </c>
      <c r="U23" s="185">
        <v>652</v>
      </c>
      <c r="V23" s="185">
        <v>0</v>
      </c>
      <c r="W23" s="185">
        <v>1807</v>
      </c>
    </row>
    <row r="24" spans="1:23" ht="30" x14ac:dyDescent="0.4">
      <c r="A24" s="195"/>
      <c r="B24" s="197" t="s">
        <v>427</v>
      </c>
      <c r="C24" s="185">
        <f t="shared" ref="C24:V24" si="2">SUM(C6:C23)</f>
        <v>741369</v>
      </c>
      <c r="D24" s="185">
        <f t="shared" si="2"/>
        <v>405443</v>
      </c>
      <c r="E24" s="185">
        <f t="shared" si="2"/>
        <v>120</v>
      </c>
      <c r="F24" s="185">
        <f t="shared" si="2"/>
        <v>656468</v>
      </c>
      <c r="G24" s="185">
        <f t="shared" si="2"/>
        <v>481747</v>
      </c>
      <c r="H24" s="185">
        <f t="shared" si="2"/>
        <v>193</v>
      </c>
      <c r="I24" s="185">
        <f t="shared" si="2"/>
        <v>2285340</v>
      </c>
      <c r="J24" s="185">
        <f t="shared" si="2"/>
        <v>1294049</v>
      </c>
      <c r="K24" s="185">
        <f t="shared" si="2"/>
        <v>1075678</v>
      </c>
      <c r="L24" s="185">
        <f t="shared" si="2"/>
        <v>850</v>
      </c>
      <c r="M24" s="185">
        <f t="shared" si="2"/>
        <v>1710844</v>
      </c>
      <c r="N24" s="185">
        <f t="shared" si="2"/>
        <v>1353938</v>
      </c>
      <c r="O24" s="185">
        <f t="shared" si="2"/>
        <v>3629</v>
      </c>
      <c r="P24" s="185">
        <f t="shared" si="2"/>
        <v>5438988</v>
      </c>
      <c r="Q24" s="185">
        <f t="shared" si="2"/>
        <v>150156</v>
      </c>
      <c r="R24" s="185">
        <f t="shared" si="2"/>
        <v>161348</v>
      </c>
      <c r="S24" s="185">
        <f t="shared" si="2"/>
        <v>42348</v>
      </c>
      <c r="T24" s="185">
        <f t="shared" si="2"/>
        <v>237099</v>
      </c>
      <c r="U24" s="185">
        <f t="shared" si="2"/>
        <v>219445</v>
      </c>
      <c r="V24" s="185">
        <f t="shared" si="2"/>
        <v>19648</v>
      </c>
      <c r="W24" s="185">
        <f>SUM(Q24:V24)</f>
        <v>830044</v>
      </c>
    </row>
    <row r="25" spans="1:23" ht="30" x14ac:dyDescent="0.4">
      <c r="A25" s="195">
        <v>19</v>
      </c>
      <c r="B25" s="197" t="s">
        <v>37</v>
      </c>
      <c r="C25" s="185">
        <v>2366</v>
      </c>
      <c r="D25" s="185">
        <v>938</v>
      </c>
      <c r="E25" s="185">
        <v>1</v>
      </c>
      <c r="F25" s="185">
        <v>20224</v>
      </c>
      <c r="G25" s="185">
        <v>7326</v>
      </c>
      <c r="H25" s="185">
        <v>2</v>
      </c>
      <c r="I25" s="185">
        <f t="shared" si="0"/>
        <v>30857</v>
      </c>
      <c r="J25" s="185">
        <v>2850</v>
      </c>
      <c r="K25" s="185">
        <v>1233</v>
      </c>
      <c r="L25" s="185">
        <v>2</v>
      </c>
      <c r="M25" s="185">
        <v>27908</v>
      </c>
      <c r="N25" s="185">
        <v>10319</v>
      </c>
      <c r="O25" s="185">
        <v>8</v>
      </c>
      <c r="P25" s="185">
        <f t="shared" si="1"/>
        <v>42320</v>
      </c>
      <c r="Q25" s="185">
        <v>147</v>
      </c>
      <c r="R25" s="185">
        <v>146</v>
      </c>
      <c r="S25" s="185">
        <v>0</v>
      </c>
      <c r="T25" s="185">
        <v>3730</v>
      </c>
      <c r="U25" s="185">
        <v>1835</v>
      </c>
      <c r="V25" s="185">
        <v>0</v>
      </c>
      <c r="W25" s="185">
        <v>5858</v>
      </c>
    </row>
    <row r="26" spans="1:23" ht="30" x14ac:dyDescent="0.4">
      <c r="A26" s="195">
        <v>20</v>
      </c>
      <c r="B26" s="197" t="s">
        <v>38</v>
      </c>
      <c r="C26" s="185">
        <v>20876</v>
      </c>
      <c r="D26" s="185">
        <v>12733</v>
      </c>
      <c r="E26" s="185">
        <v>0</v>
      </c>
      <c r="F26" s="185">
        <v>69373</v>
      </c>
      <c r="G26" s="185">
        <v>49615</v>
      </c>
      <c r="H26" s="185">
        <v>0</v>
      </c>
      <c r="I26" s="185">
        <f t="shared" si="0"/>
        <v>152597</v>
      </c>
      <c r="J26" s="185">
        <v>31566</v>
      </c>
      <c r="K26" s="185">
        <v>21363</v>
      </c>
      <c r="L26" s="185">
        <v>0</v>
      </c>
      <c r="M26" s="185">
        <v>95552</v>
      </c>
      <c r="N26" s="185">
        <v>69256</v>
      </c>
      <c r="O26" s="185">
        <v>0</v>
      </c>
      <c r="P26" s="185">
        <f t="shared" si="1"/>
        <v>217737</v>
      </c>
      <c r="Q26" s="185">
        <v>7467</v>
      </c>
      <c r="R26" s="185">
        <v>3319</v>
      </c>
      <c r="S26" s="185">
        <v>1</v>
      </c>
      <c r="T26" s="185">
        <v>24023</v>
      </c>
      <c r="U26" s="185">
        <v>10941</v>
      </c>
      <c r="V26" s="185">
        <v>23</v>
      </c>
      <c r="W26" s="185">
        <v>45774</v>
      </c>
    </row>
    <row r="27" spans="1:23" ht="30" x14ac:dyDescent="0.4">
      <c r="A27" s="195">
        <v>21</v>
      </c>
      <c r="B27" s="197" t="s">
        <v>39</v>
      </c>
      <c r="C27" s="185">
        <v>3693</v>
      </c>
      <c r="D27" s="185">
        <v>1894</v>
      </c>
      <c r="E27" s="185">
        <v>0</v>
      </c>
      <c r="F27" s="185">
        <v>13796</v>
      </c>
      <c r="G27" s="185">
        <v>5017</v>
      </c>
      <c r="H27" s="185">
        <v>0</v>
      </c>
      <c r="I27" s="185">
        <f t="shared" si="0"/>
        <v>24400</v>
      </c>
      <c r="J27" s="185">
        <v>6040</v>
      </c>
      <c r="K27" s="185">
        <v>3295</v>
      </c>
      <c r="L27" s="185">
        <v>0</v>
      </c>
      <c r="M27" s="185">
        <v>24165</v>
      </c>
      <c r="N27" s="185">
        <v>8191</v>
      </c>
      <c r="O27" s="185">
        <v>0</v>
      </c>
      <c r="P27" s="185">
        <f t="shared" si="1"/>
        <v>41691</v>
      </c>
      <c r="Q27" s="185">
        <v>146</v>
      </c>
      <c r="R27" s="185">
        <v>47</v>
      </c>
      <c r="S27" s="185">
        <v>0</v>
      </c>
      <c r="T27" s="185">
        <v>1101</v>
      </c>
      <c r="U27" s="185">
        <v>410</v>
      </c>
      <c r="V27" s="185">
        <v>0</v>
      </c>
      <c r="W27" s="185">
        <v>1704</v>
      </c>
    </row>
    <row r="28" spans="1:23" ht="30" x14ac:dyDescent="0.4">
      <c r="A28" s="195">
        <v>22</v>
      </c>
      <c r="B28" s="197" t="s">
        <v>40</v>
      </c>
      <c r="C28" s="185">
        <v>33</v>
      </c>
      <c r="D28" s="185">
        <v>18</v>
      </c>
      <c r="E28" s="185">
        <v>0</v>
      </c>
      <c r="F28" s="185">
        <v>293</v>
      </c>
      <c r="G28" s="185">
        <v>149</v>
      </c>
      <c r="H28" s="185">
        <v>0</v>
      </c>
      <c r="I28" s="185">
        <f t="shared" si="0"/>
        <v>493</v>
      </c>
      <c r="J28" s="185">
        <v>61</v>
      </c>
      <c r="K28" s="185">
        <v>23</v>
      </c>
      <c r="L28" s="185">
        <v>0</v>
      </c>
      <c r="M28" s="185">
        <v>410</v>
      </c>
      <c r="N28" s="185">
        <v>228</v>
      </c>
      <c r="O28" s="185">
        <v>0</v>
      </c>
      <c r="P28" s="185">
        <f t="shared" si="1"/>
        <v>722</v>
      </c>
      <c r="Q28" s="185">
        <v>23</v>
      </c>
      <c r="R28" s="185">
        <v>12</v>
      </c>
      <c r="S28" s="185">
        <v>0</v>
      </c>
      <c r="T28" s="185">
        <v>86</v>
      </c>
      <c r="U28" s="185">
        <v>14</v>
      </c>
      <c r="V28" s="185">
        <v>0</v>
      </c>
      <c r="W28" s="185">
        <v>135</v>
      </c>
    </row>
    <row r="29" spans="1:23" ht="30" x14ac:dyDescent="0.4">
      <c r="A29" s="195">
        <v>23</v>
      </c>
      <c r="B29" s="197" t="s">
        <v>41</v>
      </c>
      <c r="C29" s="185">
        <v>0</v>
      </c>
      <c r="D29" s="185">
        <v>0</v>
      </c>
      <c r="E29" s="185">
        <v>0</v>
      </c>
      <c r="F29" s="185">
        <v>1913</v>
      </c>
      <c r="G29" s="185">
        <v>1240</v>
      </c>
      <c r="H29" s="185">
        <v>0</v>
      </c>
      <c r="I29" s="185">
        <f t="shared" si="0"/>
        <v>3153</v>
      </c>
      <c r="J29" s="185">
        <v>0</v>
      </c>
      <c r="K29" s="185">
        <v>0</v>
      </c>
      <c r="L29" s="185">
        <v>0</v>
      </c>
      <c r="M29" s="185">
        <v>2464</v>
      </c>
      <c r="N29" s="185">
        <v>1540</v>
      </c>
      <c r="O29" s="185">
        <v>0</v>
      </c>
      <c r="P29" s="185">
        <f t="shared" si="1"/>
        <v>4004</v>
      </c>
      <c r="Q29" s="185">
        <v>0</v>
      </c>
      <c r="R29" s="185">
        <v>0</v>
      </c>
      <c r="S29" s="185">
        <v>0</v>
      </c>
      <c r="T29" s="185">
        <v>191</v>
      </c>
      <c r="U29" s="185">
        <v>104</v>
      </c>
      <c r="V29" s="185">
        <v>0</v>
      </c>
      <c r="W29" s="185">
        <v>295</v>
      </c>
    </row>
    <row r="30" spans="1:23" ht="30" x14ac:dyDescent="0.4">
      <c r="A30" s="195">
        <v>24</v>
      </c>
      <c r="B30" s="197" t="s">
        <v>42</v>
      </c>
      <c r="C30" s="185">
        <v>87</v>
      </c>
      <c r="D30" s="185">
        <v>42</v>
      </c>
      <c r="E30" s="185">
        <v>0</v>
      </c>
      <c r="F30" s="185">
        <v>677</v>
      </c>
      <c r="G30" s="185">
        <v>321</v>
      </c>
      <c r="H30" s="185">
        <v>0</v>
      </c>
      <c r="I30" s="185">
        <f t="shared" si="0"/>
        <v>1127</v>
      </c>
      <c r="J30" s="185">
        <v>0</v>
      </c>
      <c r="K30" s="185">
        <v>0</v>
      </c>
      <c r="L30" s="185">
        <v>0</v>
      </c>
      <c r="M30" s="185">
        <v>1054</v>
      </c>
      <c r="N30" s="185">
        <v>479</v>
      </c>
      <c r="O30" s="185">
        <v>0</v>
      </c>
      <c r="P30" s="185">
        <f t="shared" si="1"/>
        <v>1533</v>
      </c>
      <c r="Q30" s="185">
        <v>0</v>
      </c>
      <c r="R30" s="185">
        <v>0</v>
      </c>
      <c r="S30" s="185">
        <v>0</v>
      </c>
      <c r="T30" s="185">
        <v>309</v>
      </c>
      <c r="U30" s="185">
        <v>94</v>
      </c>
      <c r="V30" s="185">
        <v>0</v>
      </c>
      <c r="W30" s="185">
        <v>403</v>
      </c>
    </row>
    <row r="31" spans="1:23" ht="30" x14ac:dyDescent="0.4">
      <c r="A31" s="195">
        <v>25</v>
      </c>
      <c r="B31" s="197" t="s">
        <v>43</v>
      </c>
      <c r="C31" s="185">
        <v>4147</v>
      </c>
      <c r="D31" s="185">
        <v>1914</v>
      </c>
      <c r="E31" s="185">
        <v>2</v>
      </c>
      <c r="F31" s="185">
        <v>3079</v>
      </c>
      <c r="G31" s="185">
        <v>2156</v>
      </c>
      <c r="H31" s="185">
        <v>3</v>
      </c>
      <c r="I31" s="185">
        <f t="shared" si="0"/>
        <v>11301</v>
      </c>
      <c r="J31" s="185">
        <v>6530</v>
      </c>
      <c r="K31" s="185">
        <v>3041</v>
      </c>
      <c r="L31" s="185">
        <v>2</v>
      </c>
      <c r="M31" s="185">
        <v>5474</v>
      </c>
      <c r="N31" s="185">
        <v>3333</v>
      </c>
      <c r="O31" s="185">
        <v>10</v>
      </c>
      <c r="P31" s="185">
        <f t="shared" si="1"/>
        <v>18390</v>
      </c>
      <c r="Q31" s="185">
        <v>182</v>
      </c>
      <c r="R31" s="185">
        <v>125</v>
      </c>
      <c r="S31" s="185">
        <v>0</v>
      </c>
      <c r="T31" s="185">
        <v>337</v>
      </c>
      <c r="U31" s="185">
        <v>247</v>
      </c>
      <c r="V31" s="185">
        <v>0</v>
      </c>
      <c r="W31" s="185">
        <v>891</v>
      </c>
    </row>
    <row r="32" spans="1:23" ht="30" x14ac:dyDescent="0.4">
      <c r="A32" s="195">
        <v>26</v>
      </c>
      <c r="B32" s="197" t="s">
        <v>44</v>
      </c>
      <c r="C32" s="185">
        <v>0</v>
      </c>
      <c r="D32" s="185">
        <v>0</v>
      </c>
      <c r="E32" s="185">
        <v>0</v>
      </c>
      <c r="F32" s="185">
        <v>200</v>
      </c>
      <c r="G32" s="185">
        <v>103</v>
      </c>
      <c r="H32" s="185">
        <v>0</v>
      </c>
      <c r="I32" s="185">
        <f t="shared" si="0"/>
        <v>303</v>
      </c>
      <c r="J32" s="185">
        <v>0</v>
      </c>
      <c r="K32" s="185">
        <v>0</v>
      </c>
      <c r="L32" s="185">
        <v>0</v>
      </c>
      <c r="M32" s="185">
        <v>301</v>
      </c>
      <c r="N32" s="185">
        <v>141</v>
      </c>
      <c r="O32" s="185">
        <v>0</v>
      </c>
      <c r="P32" s="185">
        <f t="shared" si="1"/>
        <v>442</v>
      </c>
      <c r="Q32" s="185">
        <v>0</v>
      </c>
      <c r="R32" s="185">
        <v>0</v>
      </c>
      <c r="S32" s="185">
        <v>0</v>
      </c>
      <c r="T32" s="185">
        <v>23</v>
      </c>
      <c r="U32" s="185">
        <v>17</v>
      </c>
      <c r="V32" s="185">
        <v>0</v>
      </c>
      <c r="W32" s="185">
        <v>40</v>
      </c>
    </row>
    <row r="33" spans="1:23" ht="30" x14ac:dyDescent="0.4">
      <c r="A33" s="195">
        <v>27</v>
      </c>
      <c r="B33" s="197" t="s">
        <v>45</v>
      </c>
      <c r="C33" s="185">
        <v>361</v>
      </c>
      <c r="D33" s="185">
        <v>190</v>
      </c>
      <c r="E33" s="185">
        <v>0</v>
      </c>
      <c r="F33" s="185">
        <v>5031</v>
      </c>
      <c r="G33" s="185">
        <v>3201</v>
      </c>
      <c r="H33" s="185">
        <v>0</v>
      </c>
      <c r="I33" s="185">
        <f t="shared" si="0"/>
        <v>8783</v>
      </c>
      <c r="J33" s="185">
        <v>387</v>
      </c>
      <c r="K33" s="185">
        <v>224</v>
      </c>
      <c r="L33" s="185">
        <v>0</v>
      </c>
      <c r="M33" s="185">
        <v>6846</v>
      </c>
      <c r="N33" s="185">
        <v>4278</v>
      </c>
      <c r="O33" s="185">
        <v>0</v>
      </c>
      <c r="P33" s="185">
        <f t="shared" si="1"/>
        <v>11735</v>
      </c>
      <c r="Q33" s="185">
        <v>20</v>
      </c>
      <c r="R33" s="185">
        <v>5</v>
      </c>
      <c r="S33" s="185">
        <v>0</v>
      </c>
      <c r="T33" s="185">
        <v>187</v>
      </c>
      <c r="U33" s="185">
        <v>171</v>
      </c>
      <c r="V33" s="185">
        <v>0</v>
      </c>
      <c r="W33" s="185">
        <v>383</v>
      </c>
    </row>
    <row r="34" spans="1:23" ht="30" x14ac:dyDescent="0.4">
      <c r="A34" s="195">
        <v>28</v>
      </c>
      <c r="B34" s="197" t="s">
        <v>46</v>
      </c>
      <c r="C34" s="185">
        <v>64</v>
      </c>
      <c r="D34" s="185">
        <v>31</v>
      </c>
      <c r="E34" s="185">
        <v>0</v>
      </c>
      <c r="F34" s="185">
        <v>1908</v>
      </c>
      <c r="G34" s="185">
        <v>1355</v>
      </c>
      <c r="H34" s="185">
        <v>0</v>
      </c>
      <c r="I34" s="185">
        <f t="shared" si="0"/>
        <v>3358</v>
      </c>
      <c r="J34" s="185">
        <v>79</v>
      </c>
      <c r="K34" s="185">
        <v>49</v>
      </c>
      <c r="L34" s="185">
        <v>0</v>
      </c>
      <c r="M34" s="185">
        <v>2970</v>
      </c>
      <c r="N34" s="185">
        <v>1931</v>
      </c>
      <c r="O34" s="185">
        <v>0</v>
      </c>
      <c r="P34" s="185">
        <f t="shared" si="1"/>
        <v>5029</v>
      </c>
      <c r="Q34" s="185">
        <v>0</v>
      </c>
      <c r="R34" s="185">
        <v>1</v>
      </c>
      <c r="S34" s="185">
        <v>0</v>
      </c>
      <c r="T34" s="185">
        <v>50</v>
      </c>
      <c r="U34" s="185">
        <v>48</v>
      </c>
      <c r="V34" s="185">
        <v>0</v>
      </c>
      <c r="W34" s="185">
        <v>99</v>
      </c>
    </row>
    <row r="35" spans="1:23" ht="30" x14ac:dyDescent="0.4">
      <c r="A35" s="195">
        <v>29</v>
      </c>
      <c r="B35" s="197" t="s">
        <v>47</v>
      </c>
      <c r="C35" s="185">
        <v>823</v>
      </c>
      <c r="D35" s="185">
        <v>169</v>
      </c>
      <c r="E35" s="185">
        <v>0</v>
      </c>
      <c r="F35" s="185">
        <v>111</v>
      </c>
      <c r="G35" s="185">
        <v>32</v>
      </c>
      <c r="H35" s="185">
        <v>0</v>
      </c>
      <c r="I35" s="185">
        <f t="shared" si="0"/>
        <v>1135</v>
      </c>
      <c r="J35" s="185">
        <v>1927</v>
      </c>
      <c r="K35" s="185">
        <v>5010</v>
      </c>
      <c r="L35" s="185">
        <v>8</v>
      </c>
      <c r="M35" s="185">
        <v>175</v>
      </c>
      <c r="N35" s="185">
        <v>3650</v>
      </c>
      <c r="O35" s="185">
        <v>1</v>
      </c>
      <c r="P35" s="185">
        <f t="shared" si="1"/>
        <v>10771</v>
      </c>
      <c r="Q35" s="185">
        <v>112</v>
      </c>
      <c r="R35" s="185">
        <v>49</v>
      </c>
      <c r="S35" s="185">
        <v>0</v>
      </c>
      <c r="T35" s="185">
        <v>13</v>
      </c>
      <c r="U35" s="185">
        <v>4</v>
      </c>
      <c r="V35" s="185">
        <v>0</v>
      </c>
      <c r="W35" s="185">
        <v>178</v>
      </c>
    </row>
    <row r="36" spans="1:23" ht="30" x14ac:dyDescent="0.4">
      <c r="A36" s="195">
        <v>30</v>
      </c>
      <c r="B36" s="197" t="s">
        <v>48</v>
      </c>
      <c r="C36" s="185">
        <v>573</v>
      </c>
      <c r="D36" s="185">
        <v>370</v>
      </c>
      <c r="E36" s="185">
        <v>0</v>
      </c>
      <c r="F36" s="185">
        <v>7732</v>
      </c>
      <c r="G36" s="185">
        <v>7493</v>
      </c>
      <c r="H36" s="185">
        <v>0</v>
      </c>
      <c r="I36" s="185">
        <f t="shared" si="0"/>
        <v>16168</v>
      </c>
      <c r="J36" s="185">
        <v>904</v>
      </c>
      <c r="K36" s="185">
        <v>511</v>
      </c>
      <c r="L36" s="185">
        <v>0</v>
      </c>
      <c r="M36" s="185">
        <v>14283</v>
      </c>
      <c r="N36" s="185">
        <v>12177</v>
      </c>
      <c r="O36" s="185">
        <v>0</v>
      </c>
      <c r="P36" s="185">
        <f t="shared" si="1"/>
        <v>27875</v>
      </c>
      <c r="Q36" s="185">
        <v>9</v>
      </c>
      <c r="R36" s="185">
        <v>6</v>
      </c>
      <c r="S36" s="185">
        <v>0</v>
      </c>
      <c r="T36" s="185">
        <v>426</v>
      </c>
      <c r="U36" s="185">
        <v>334</v>
      </c>
      <c r="V36" s="185">
        <v>0</v>
      </c>
      <c r="W36" s="185">
        <v>775</v>
      </c>
    </row>
    <row r="37" spans="1:23" ht="30" x14ac:dyDescent="0.4">
      <c r="A37" s="195">
        <v>31</v>
      </c>
      <c r="B37" s="197" t="s">
        <v>49</v>
      </c>
      <c r="C37" s="185">
        <v>0</v>
      </c>
      <c r="D37" s="185">
        <v>0</v>
      </c>
      <c r="E37" s="185">
        <v>0</v>
      </c>
      <c r="F37" s="185">
        <v>1127</v>
      </c>
      <c r="G37" s="185">
        <v>700</v>
      </c>
      <c r="H37" s="185">
        <v>0</v>
      </c>
      <c r="I37" s="185">
        <f t="shared" si="0"/>
        <v>1827</v>
      </c>
      <c r="J37" s="185">
        <v>0</v>
      </c>
      <c r="K37" s="185">
        <v>0</v>
      </c>
      <c r="L37" s="185">
        <v>0</v>
      </c>
      <c r="M37" s="185">
        <v>1715</v>
      </c>
      <c r="N37" s="185">
        <v>984</v>
      </c>
      <c r="O37" s="185">
        <v>0</v>
      </c>
      <c r="P37" s="185">
        <f t="shared" si="1"/>
        <v>2699</v>
      </c>
      <c r="Q37" s="185">
        <v>0</v>
      </c>
      <c r="R37" s="185">
        <v>0</v>
      </c>
      <c r="S37" s="185">
        <v>0</v>
      </c>
      <c r="T37" s="185">
        <v>394</v>
      </c>
      <c r="U37" s="185">
        <v>172</v>
      </c>
      <c r="V37" s="185">
        <v>0</v>
      </c>
      <c r="W37" s="185">
        <v>566</v>
      </c>
    </row>
    <row r="38" spans="1:23" ht="30" x14ac:dyDescent="0.4">
      <c r="A38" s="195">
        <v>32</v>
      </c>
      <c r="B38" s="197" t="s">
        <v>50</v>
      </c>
      <c r="C38" s="185">
        <v>14</v>
      </c>
      <c r="D38" s="185">
        <v>5</v>
      </c>
      <c r="E38" s="185">
        <v>0</v>
      </c>
      <c r="F38" s="185">
        <v>47</v>
      </c>
      <c r="G38" s="185">
        <v>20</v>
      </c>
      <c r="H38" s="185">
        <v>0</v>
      </c>
      <c r="I38" s="185">
        <f t="shared" si="0"/>
        <v>86</v>
      </c>
      <c r="J38" s="185">
        <v>257</v>
      </c>
      <c r="K38" s="185">
        <v>77</v>
      </c>
      <c r="L38" s="185">
        <v>0</v>
      </c>
      <c r="M38" s="185">
        <v>614</v>
      </c>
      <c r="N38" s="185">
        <v>235</v>
      </c>
      <c r="O38" s="185">
        <v>0</v>
      </c>
      <c r="P38" s="185">
        <f t="shared" si="1"/>
        <v>1183</v>
      </c>
      <c r="Q38" s="185">
        <v>2</v>
      </c>
      <c r="R38" s="185">
        <v>0</v>
      </c>
      <c r="S38" s="185">
        <v>0</v>
      </c>
      <c r="T38" s="185">
        <v>6</v>
      </c>
      <c r="U38" s="185">
        <v>2</v>
      </c>
      <c r="V38" s="185">
        <v>0</v>
      </c>
      <c r="W38" s="185">
        <v>10</v>
      </c>
    </row>
    <row r="39" spans="1:23" ht="30" x14ac:dyDescent="0.4">
      <c r="A39" s="195">
        <v>33</v>
      </c>
      <c r="B39" s="197" t="s">
        <v>51</v>
      </c>
      <c r="C39" s="185">
        <v>4315</v>
      </c>
      <c r="D39" s="185">
        <v>1226</v>
      </c>
      <c r="E39" s="185">
        <v>0</v>
      </c>
      <c r="F39" s="185">
        <v>57161</v>
      </c>
      <c r="G39" s="185">
        <v>19978</v>
      </c>
      <c r="H39" s="185">
        <v>0</v>
      </c>
      <c r="I39" s="185">
        <f t="shared" si="0"/>
        <v>82680</v>
      </c>
      <c r="J39" s="185">
        <v>5369</v>
      </c>
      <c r="K39" s="185">
        <v>1587</v>
      </c>
      <c r="L39" s="185">
        <v>0</v>
      </c>
      <c r="M39" s="185">
        <v>80559</v>
      </c>
      <c r="N39" s="185">
        <v>31655</v>
      </c>
      <c r="O39" s="185">
        <v>0</v>
      </c>
      <c r="P39" s="185">
        <f t="shared" si="1"/>
        <v>119170</v>
      </c>
      <c r="Q39" s="185">
        <v>2099</v>
      </c>
      <c r="R39" s="185">
        <v>488</v>
      </c>
      <c r="S39" s="185">
        <v>0</v>
      </c>
      <c r="T39" s="185">
        <v>36593</v>
      </c>
      <c r="U39" s="185">
        <v>11131</v>
      </c>
      <c r="V39" s="185">
        <v>0</v>
      </c>
      <c r="W39" s="185">
        <v>50311</v>
      </c>
    </row>
    <row r="40" spans="1:23" ht="30" x14ac:dyDescent="0.4">
      <c r="A40" s="195">
        <v>34</v>
      </c>
      <c r="B40" s="197" t="s">
        <v>52</v>
      </c>
      <c r="C40" s="185">
        <v>670</v>
      </c>
      <c r="D40" s="185">
        <v>244</v>
      </c>
      <c r="E40" s="185">
        <v>0</v>
      </c>
      <c r="F40" s="185">
        <v>14269</v>
      </c>
      <c r="G40" s="185">
        <v>3850</v>
      </c>
      <c r="H40" s="185">
        <v>0</v>
      </c>
      <c r="I40" s="185">
        <f t="shared" si="0"/>
        <v>19033</v>
      </c>
      <c r="J40" s="185">
        <v>1586</v>
      </c>
      <c r="K40" s="185">
        <v>487</v>
      </c>
      <c r="L40" s="185">
        <v>0</v>
      </c>
      <c r="M40" s="185">
        <v>37067</v>
      </c>
      <c r="N40" s="185">
        <v>7947</v>
      </c>
      <c r="O40" s="185">
        <v>0</v>
      </c>
      <c r="P40" s="185">
        <f t="shared" si="1"/>
        <v>47087</v>
      </c>
      <c r="Q40" s="185">
        <v>147</v>
      </c>
      <c r="R40" s="185">
        <v>48</v>
      </c>
      <c r="S40" s="185">
        <v>0</v>
      </c>
      <c r="T40" s="185">
        <v>1780</v>
      </c>
      <c r="U40" s="185">
        <v>611</v>
      </c>
      <c r="V40" s="185">
        <v>0</v>
      </c>
      <c r="W40" s="185">
        <v>2586</v>
      </c>
    </row>
    <row r="41" spans="1:23" ht="30" x14ac:dyDescent="0.4">
      <c r="A41" s="195">
        <v>35</v>
      </c>
      <c r="B41" s="197" t="s">
        <v>53</v>
      </c>
      <c r="C41" s="185">
        <v>1399</v>
      </c>
      <c r="D41" s="185">
        <v>183</v>
      </c>
      <c r="E41" s="185">
        <v>0</v>
      </c>
      <c r="F41" s="185">
        <v>34677</v>
      </c>
      <c r="G41" s="185">
        <v>10429</v>
      </c>
      <c r="H41" s="185">
        <v>0</v>
      </c>
      <c r="I41" s="185">
        <f t="shared" si="0"/>
        <v>46688</v>
      </c>
      <c r="J41" s="185">
        <v>2752</v>
      </c>
      <c r="K41" s="185">
        <v>312</v>
      </c>
      <c r="L41" s="185">
        <v>0</v>
      </c>
      <c r="M41" s="185">
        <v>69318</v>
      </c>
      <c r="N41" s="185">
        <v>17316</v>
      </c>
      <c r="O41" s="185">
        <v>0</v>
      </c>
      <c r="P41" s="185">
        <f t="shared" si="1"/>
        <v>89698</v>
      </c>
      <c r="Q41" s="185">
        <v>256</v>
      </c>
      <c r="R41" s="185">
        <v>119</v>
      </c>
      <c r="S41" s="185">
        <v>0</v>
      </c>
      <c r="T41" s="185">
        <v>983</v>
      </c>
      <c r="U41" s="185">
        <v>381</v>
      </c>
      <c r="V41" s="185">
        <v>0</v>
      </c>
      <c r="W41" s="185">
        <v>1739</v>
      </c>
    </row>
    <row r="42" spans="1:23" ht="30" x14ac:dyDescent="0.4">
      <c r="A42" s="195">
        <v>36</v>
      </c>
      <c r="B42" s="197" t="s">
        <v>54</v>
      </c>
      <c r="C42" s="185">
        <v>72</v>
      </c>
      <c r="D42" s="185">
        <v>6</v>
      </c>
      <c r="E42" s="185">
        <v>0</v>
      </c>
      <c r="F42" s="185">
        <v>264</v>
      </c>
      <c r="G42" s="185">
        <v>73</v>
      </c>
      <c r="H42" s="185">
        <v>0</v>
      </c>
      <c r="I42" s="185">
        <f t="shared" si="0"/>
        <v>415</v>
      </c>
      <c r="J42" s="185">
        <v>80</v>
      </c>
      <c r="K42" s="185">
        <v>7</v>
      </c>
      <c r="L42" s="185">
        <v>0</v>
      </c>
      <c r="M42" s="185">
        <v>295</v>
      </c>
      <c r="N42" s="185">
        <v>86</v>
      </c>
      <c r="O42" s="185">
        <v>0</v>
      </c>
      <c r="P42" s="185">
        <f t="shared" si="1"/>
        <v>468</v>
      </c>
      <c r="Q42" s="185">
        <v>358</v>
      </c>
      <c r="R42" s="185">
        <v>40</v>
      </c>
      <c r="S42" s="185">
        <v>0</v>
      </c>
      <c r="T42" s="185">
        <v>56</v>
      </c>
      <c r="U42" s="185">
        <v>27</v>
      </c>
      <c r="V42" s="185">
        <v>0</v>
      </c>
      <c r="W42" s="185">
        <v>481</v>
      </c>
    </row>
    <row r="43" spans="1:23" ht="30" x14ac:dyDescent="0.4">
      <c r="A43" s="195">
        <v>37</v>
      </c>
      <c r="B43" s="197" t="s">
        <v>55</v>
      </c>
      <c r="C43" s="185">
        <v>0</v>
      </c>
      <c r="D43" s="185">
        <v>0</v>
      </c>
      <c r="E43" s="185">
        <v>0</v>
      </c>
      <c r="F43" s="185">
        <v>0</v>
      </c>
      <c r="G43" s="185">
        <v>0</v>
      </c>
      <c r="H43" s="185">
        <v>0</v>
      </c>
      <c r="I43" s="185">
        <f t="shared" si="0"/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f t="shared" si="1"/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</row>
    <row r="44" spans="1:23" ht="30" x14ac:dyDescent="0.4">
      <c r="A44" s="195">
        <v>38</v>
      </c>
      <c r="B44" s="197" t="s">
        <v>56</v>
      </c>
      <c r="C44" s="185">
        <v>4</v>
      </c>
      <c r="D44" s="185">
        <v>0</v>
      </c>
      <c r="E44" s="185">
        <v>0</v>
      </c>
      <c r="F44" s="185">
        <v>8</v>
      </c>
      <c r="G44" s="185">
        <v>7</v>
      </c>
      <c r="H44" s="185">
        <v>0</v>
      </c>
      <c r="I44" s="185">
        <f t="shared" si="0"/>
        <v>19</v>
      </c>
      <c r="J44" s="185">
        <v>13</v>
      </c>
      <c r="K44" s="185">
        <v>0</v>
      </c>
      <c r="L44" s="185">
        <v>0</v>
      </c>
      <c r="M44" s="185">
        <v>15</v>
      </c>
      <c r="N44" s="185">
        <v>8</v>
      </c>
      <c r="O44" s="185">
        <v>0</v>
      </c>
      <c r="P44" s="185">
        <f t="shared" si="1"/>
        <v>36</v>
      </c>
      <c r="Q44" s="185">
        <v>0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</row>
    <row r="45" spans="1:23" ht="30" x14ac:dyDescent="0.4">
      <c r="A45" s="195">
        <v>39</v>
      </c>
      <c r="B45" s="197" t="s">
        <v>57</v>
      </c>
      <c r="C45" s="185">
        <v>955</v>
      </c>
      <c r="D45" s="185">
        <v>345</v>
      </c>
      <c r="E45" s="185">
        <v>0</v>
      </c>
      <c r="F45" s="185">
        <v>328</v>
      </c>
      <c r="G45" s="185">
        <v>140</v>
      </c>
      <c r="H45" s="185">
        <v>0</v>
      </c>
      <c r="I45" s="185">
        <f t="shared" si="0"/>
        <v>1768</v>
      </c>
      <c r="J45" s="185">
        <v>2238</v>
      </c>
      <c r="K45" s="185">
        <v>1841</v>
      </c>
      <c r="L45" s="185">
        <v>0</v>
      </c>
      <c r="M45" s="185">
        <v>663</v>
      </c>
      <c r="N45" s="185">
        <v>456</v>
      </c>
      <c r="O45" s="185">
        <v>0</v>
      </c>
      <c r="P45" s="185">
        <f t="shared" si="1"/>
        <v>5198</v>
      </c>
      <c r="Q45" s="185">
        <v>116</v>
      </c>
      <c r="R45" s="185">
        <v>168</v>
      </c>
      <c r="S45" s="185">
        <v>0</v>
      </c>
      <c r="T45" s="185">
        <v>31</v>
      </c>
      <c r="U45" s="185">
        <v>22</v>
      </c>
      <c r="V45" s="185">
        <v>0</v>
      </c>
      <c r="W45" s="185">
        <v>337</v>
      </c>
    </row>
    <row r="46" spans="1:23" ht="30" x14ac:dyDescent="0.4">
      <c r="A46" s="195"/>
      <c r="B46" s="197" t="s">
        <v>428</v>
      </c>
      <c r="C46" s="185">
        <f>SUM(C25:C45)</f>
        <v>40452</v>
      </c>
      <c r="D46" s="185">
        <f t="shared" ref="D46:V46" si="3">SUM(D25:D45)</f>
        <v>20308</v>
      </c>
      <c r="E46" s="185">
        <f t="shared" si="3"/>
        <v>3</v>
      </c>
      <c r="F46" s="185">
        <f t="shared" si="3"/>
        <v>232218</v>
      </c>
      <c r="G46" s="185">
        <f t="shared" si="3"/>
        <v>113205</v>
      </c>
      <c r="H46" s="185">
        <f t="shared" si="3"/>
        <v>5</v>
      </c>
      <c r="I46" s="185">
        <f t="shared" si="3"/>
        <v>406191</v>
      </c>
      <c r="J46" s="185">
        <f t="shared" si="3"/>
        <v>62639</v>
      </c>
      <c r="K46" s="185">
        <f t="shared" si="3"/>
        <v>39060</v>
      </c>
      <c r="L46" s="185">
        <f t="shared" si="3"/>
        <v>12</v>
      </c>
      <c r="M46" s="185">
        <f t="shared" si="3"/>
        <v>371848</v>
      </c>
      <c r="N46" s="185">
        <f t="shared" si="3"/>
        <v>174210</v>
      </c>
      <c r="O46" s="185">
        <f t="shared" si="3"/>
        <v>19</v>
      </c>
      <c r="P46" s="185">
        <f t="shared" si="3"/>
        <v>647788</v>
      </c>
      <c r="Q46" s="185">
        <f t="shared" si="3"/>
        <v>11084</v>
      </c>
      <c r="R46" s="185">
        <f t="shared" si="3"/>
        <v>4573</v>
      </c>
      <c r="S46" s="185">
        <f t="shared" si="3"/>
        <v>1</v>
      </c>
      <c r="T46" s="185">
        <f t="shared" si="3"/>
        <v>70319</v>
      </c>
      <c r="U46" s="185">
        <f t="shared" si="3"/>
        <v>26565</v>
      </c>
      <c r="V46" s="185">
        <f t="shared" si="3"/>
        <v>23</v>
      </c>
      <c r="W46" s="185">
        <f>SUM(Q46:V46)</f>
        <v>112565</v>
      </c>
    </row>
    <row r="47" spans="1:23" ht="30" x14ac:dyDescent="0.4">
      <c r="A47" s="195">
        <v>40</v>
      </c>
      <c r="B47" s="196" t="s">
        <v>61</v>
      </c>
      <c r="C47" s="185">
        <v>133576</v>
      </c>
      <c r="D47" s="185">
        <v>131634</v>
      </c>
      <c r="E47" s="185">
        <v>8</v>
      </c>
      <c r="F47" s="185">
        <v>10937</v>
      </c>
      <c r="G47" s="185">
        <v>13181</v>
      </c>
      <c r="H47" s="185">
        <v>0</v>
      </c>
      <c r="I47" s="185">
        <f t="shared" si="0"/>
        <v>289336</v>
      </c>
      <c r="J47" s="185">
        <v>292132</v>
      </c>
      <c r="K47" s="185">
        <v>274055</v>
      </c>
      <c r="L47" s="185">
        <v>8</v>
      </c>
      <c r="M47" s="185">
        <v>23980</v>
      </c>
      <c r="N47" s="185">
        <v>27429</v>
      </c>
      <c r="O47" s="185">
        <v>0</v>
      </c>
      <c r="P47" s="185">
        <f t="shared" si="1"/>
        <v>617604</v>
      </c>
      <c r="Q47" s="185">
        <v>109295</v>
      </c>
      <c r="R47" s="185">
        <v>108265</v>
      </c>
      <c r="S47" s="185">
        <v>33</v>
      </c>
      <c r="T47" s="185">
        <v>12047</v>
      </c>
      <c r="U47" s="185">
        <v>18914</v>
      </c>
      <c r="V47" s="185">
        <v>0</v>
      </c>
      <c r="W47" s="185">
        <v>248554</v>
      </c>
    </row>
    <row r="48" spans="1:23" ht="30" x14ac:dyDescent="0.4">
      <c r="A48" s="195">
        <v>41</v>
      </c>
      <c r="B48" s="196" t="s">
        <v>62</v>
      </c>
      <c r="C48" s="185">
        <v>196091</v>
      </c>
      <c r="D48" s="185">
        <v>110694</v>
      </c>
      <c r="E48" s="185">
        <v>0</v>
      </c>
      <c r="F48" s="185">
        <v>77896</v>
      </c>
      <c r="G48" s="185">
        <v>51342</v>
      </c>
      <c r="H48" s="185">
        <v>0</v>
      </c>
      <c r="I48" s="185">
        <f t="shared" si="0"/>
        <v>436023</v>
      </c>
      <c r="J48" s="185">
        <v>563847</v>
      </c>
      <c r="K48" s="185">
        <v>242824</v>
      </c>
      <c r="L48" s="185">
        <v>0</v>
      </c>
      <c r="M48" s="185">
        <v>191218</v>
      </c>
      <c r="N48" s="185">
        <v>96774</v>
      </c>
      <c r="O48" s="185">
        <v>0</v>
      </c>
      <c r="P48" s="185">
        <f t="shared" si="1"/>
        <v>1094663</v>
      </c>
      <c r="Q48" s="185">
        <v>44162</v>
      </c>
      <c r="R48" s="185">
        <v>33768</v>
      </c>
      <c r="S48" s="185">
        <v>0</v>
      </c>
      <c r="T48" s="185">
        <v>32814</v>
      </c>
      <c r="U48" s="185">
        <v>26509</v>
      </c>
      <c r="V48" s="185">
        <v>0</v>
      </c>
      <c r="W48" s="185">
        <v>137253</v>
      </c>
    </row>
    <row r="49" spans="1:23" ht="30" x14ac:dyDescent="0.4">
      <c r="A49" s="195"/>
      <c r="B49" s="196" t="s">
        <v>429</v>
      </c>
      <c r="C49" s="185">
        <f t="shared" ref="C49:V49" si="4">SUM(C47:C48)</f>
        <v>329667</v>
      </c>
      <c r="D49" s="185">
        <f t="shared" si="4"/>
        <v>242328</v>
      </c>
      <c r="E49" s="185">
        <f t="shared" si="4"/>
        <v>8</v>
      </c>
      <c r="F49" s="185">
        <f t="shared" si="4"/>
        <v>88833</v>
      </c>
      <c r="G49" s="185">
        <f t="shared" si="4"/>
        <v>64523</v>
      </c>
      <c r="H49" s="185">
        <f t="shared" si="4"/>
        <v>0</v>
      </c>
      <c r="I49" s="185">
        <f t="shared" si="4"/>
        <v>725359</v>
      </c>
      <c r="J49" s="185">
        <f t="shared" si="4"/>
        <v>855979</v>
      </c>
      <c r="K49" s="185">
        <f t="shared" si="4"/>
        <v>516879</v>
      </c>
      <c r="L49" s="185">
        <f t="shared" si="4"/>
        <v>8</v>
      </c>
      <c r="M49" s="185">
        <f t="shared" si="4"/>
        <v>215198</v>
      </c>
      <c r="N49" s="185">
        <f t="shared" si="4"/>
        <v>124203</v>
      </c>
      <c r="O49" s="185">
        <f t="shared" si="4"/>
        <v>0</v>
      </c>
      <c r="P49" s="185">
        <f t="shared" si="4"/>
        <v>1712267</v>
      </c>
      <c r="Q49" s="185">
        <f t="shared" si="4"/>
        <v>153457</v>
      </c>
      <c r="R49" s="185">
        <f t="shared" si="4"/>
        <v>142033</v>
      </c>
      <c r="S49" s="185">
        <f t="shared" si="4"/>
        <v>33</v>
      </c>
      <c r="T49" s="185">
        <f t="shared" si="4"/>
        <v>44861</v>
      </c>
      <c r="U49" s="185">
        <f t="shared" si="4"/>
        <v>45423</v>
      </c>
      <c r="V49" s="185">
        <f t="shared" si="4"/>
        <v>0</v>
      </c>
      <c r="W49" s="185">
        <f>SUM(Q49:V49)</f>
        <v>385807</v>
      </c>
    </row>
    <row r="50" spans="1:23" ht="30" x14ac:dyDescent="0.4">
      <c r="A50" s="195">
        <v>42</v>
      </c>
      <c r="B50" s="196" t="s">
        <v>68</v>
      </c>
      <c r="C50" s="185">
        <v>0</v>
      </c>
      <c r="D50" s="185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f t="shared" si="0"/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f t="shared" si="1"/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5">
        <v>0</v>
      </c>
    </row>
    <row r="51" spans="1:23" ht="30" x14ac:dyDescent="0.4">
      <c r="A51" s="195">
        <v>43</v>
      </c>
      <c r="B51" s="196" t="s">
        <v>69</v>
      </c>
      <c r="C51" s="185">
        <v>0</v>
      </c>
      <c r="D51" s="185">
        <v>0</v>
      </c>
      <c r="E51" s="185">
        <v>0</v>
      </c>
      <c r="F51" s="185">
        <v>2231</v>
      </c>
      <c r="G51" s="185">
        <v>2146</v>
      </c>
      <c r="H51" s="185">
        <v>0</v>
      </c>
      <c r="I51" s="185">
        <f t="shared" si="0"/>
        <v>4377</v>
      </c>
      <c r="J51" s="185">
        <v>0</v>
      </c>
      <c r="K51" s="185">
        <v>0</v>
      </c>
      <c r="L51" s="185">
        <v>0</v>
      </c>
      <c r="M51" s="185">
        <v>4983</v>
      </c>
      <c r="N51" s="185">
        <v>2885</v>
      </c>
      <c r="O51" s="185">
        <v>0</v>
      </c>
      <c r="P51" s="185">
        <f t="shared" si="1"/>
        <v>7868</v>
      </c>
      <c r="Q51" s="185">
        <v>0</v>
      </c>
      <c r="R51" s="185">
        <v>0</v>
      </c>
      <c r="S51" s="185">
        <v>0</v>
      </c>
      <c r="T51" s="185">
        <v>0</v>
      </c>
      <c r="U51" s="185">
        <v>0</v>
      </c>
      <c r="V51" s="185">
        <v>0</v>
      </c>
      <c r="W51" s="185">
        <v>0</v>
      </c>
    </row>
    <row r="52" spans="1:23" ht="30" x14ac:dyDescent="0.4">
      <c r="A52" s="195">
        <v>44</v>
      </c>
      <c r="B52" s="196" t="s">
        <v>70</v>
      </c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f t="shared" si="0"/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5">
        <f t="shared" si="1"/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</row>
    <row r="53" spans="1:23" ht="30" x14ac:dyDescent="0.4">
      <c r="A53" s="195"/>
      <c r="B53" s="196" t="s">
        <v>430</v>
      </c>
      <c r="C53" s="185">
        <f t="shared" ref="C53:W53" si="5">SUM(C50:C52)</f>
        <v>0</v>
      </c>
      <c r="D53" s="185">
        <f t="shared" si="5"/>
        <v>0</v>
      </c>
      <c r="E53" s="185">
        <f t="shared" si="5"/>
        <v>0</v>
      </c>
      <c r="F53" s="185">
        <f t="shared" si="5"/>
        <v>2231</v>
      </c>
      <c r="G53" s="185">
        <f t="shared" si="5"/>
        <v>2146</v>
      </c>
      <c r="H53" s="185">
        <f t="shared" si="5"/>
        <v>0</v>
      </c>
      <c r="I53" s="185">
        <f t="shared" si="5"/>
        <v>4377</v>
      </c>
      <c r="J53" s="185">
        <f t="shared" si="5"/>
        <v>0</v>
      </c>
      <c r="K53" s="185">
        <f t="shared" si="5"/>
        <v>0</v>
      </c>
      <c r="L53" s="185">
        <f t="shared" si="5"/>
        <v>0</v>
      </c>
      <c r="M53" s="185">
        <f t="shared" si="5"/>
        <v>4983</v>
      </c>
      <c r="N53" s="185">
        <f t="shared" si="5"/>
        <v>2885</v>
      </c>
      <c r="O53" s="185">
        <f t="shared" si="5"/>
        <v>0</v>
      </c>
      <c r="P53" s="185">
        <f t="shared" si="5"/>
        <v>7868</v>
      </c>
      <c r="Q53" s="185">
        <f t="shared" si="5"/>
        <v>0</v>
      </c>
      <c r="R53" s="185">
        <f t="shared" si="5"/>
        <v>0</v>
      </c>
      <c r="S53" s="185">
        <f t="shared" si="5"/>
        <v>0</v>
      </c>
      <c r="T53" s="185">
        <f t="shared" si="5"/>
        <v>0</v>
      </c>
      <c r="U53" s="185">
        <f t="shared" si="5"/>
        <v>0</v>
      </c>
      <c r="V53" s="185">
        <f t="shared" si="5"/>
        <v>0</v>
      </c>
      <c r="W53" s="185">
        <f t="shared" si="5"/>
        <v>0</v>
      </c>
    </row>
    <row r="54" spans="1:23" ht="30" x14ac:dyDescent="0.4">
      <c r="A54" s="195">
        <v>45</v>
      </c>
      <c r="B54" s="196" t="s">
        <v>73</v>
      </c>
      <c r="C54" s="185">
        <v>0</v>
      </c>
      <c r="D54" s="185">
        <v>0</v>
      </c>
      <c r="E54" s="185">
        <v>0</v>
      </c>
      <c r="F54" s="185">
        <v>0</v>
      </c>
      <c r="G54" s="185">
        <v>0</v>
      </c>
      <c r="H54" s="185">
        <v>0</v>
      </c>
      <c r="I54" s="185">
        <f>SUM(C54:H54)</f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f t="shared" si="1"/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</row>
    <row r="55" spans="1:23" ht="30" x14ac:dyDescent="0.4">
      <c r="A55" s="195"/>
      <c r="B55" s="196" t="s">
        <v>431</v>
      </c>
      <c r="C55" s="185">
        <f>SUM(C54)</f>
        <v>0</v>
      </c>
      <c r="D55" s="185">
        <f t="shared" ref="D55:W55" si="6">SUM(D54)</f>
        <v>0</v>
      </c>
      <c r="E55" s="185">
        <f t="shared" si="6"/>
        <v>0</v>
      </c>
      <c r="F55" s="185">
        <f t="shared" si="6"/>
        <v>0</v>
      </c>
      <c r="G55" s="185">
        <f t="shared" si="6"/>
        <v>0</v>
      </c>
      <c r="H55" s="185">
        <f t="shared" si="6"/>
        <v>0</v>
      </c>
      <c r="I55" s="185">
        <f t="shared" ref="I55:I61" si="7">SUM(C55:H55)</f>
        <v>0</v>
      </c>
      <c r="J55" s="185">
        <f t="shared" si="6"/>
        <v>0</v>
      </c>
      <c r="K55" s="185">
        <f t="shared" si="6"/>
        <v>0</v>
      </c>
      <c r="L55" s="185">
        <f t="shared" si="6"/>
        <v>0</v>
      </c>
      <c r="M55" s="185">
        <f t="shared" si="6"/>
        <v>0</v>
      </c>
      <c r="N55" s="185">
        <f t="shared" si="6"/>
        <v>0</v>
      </c>
      <c r="O55" s="185">
        <f t="shared" si="6"/>
        <v>0</v>
      </c>
      <c r="P55" s="185">
        <f t="shared" si="6"/>
        <v>0</v>
      </c>
      <c r="Q55" s="185">
        <f t="shared" si="6"/>
        <v>0</v>
      </c>
      <c r="R55" s="185">
        <f t="shared" si="6"/>
        <v>0</v>
      </c>
      <c r="S55" s="185">
        <f t="shared" si="6"/>
        <v>0</v>
      </c>
      <c r="T55" s="185">
        <f t="shared" si="6"/>
        <v>0</v>
      </c>
      <c r="U55" s="185">
        <f t="shared" si="6"/>
        <v>0</v>
      </c>
      <c r="V55" s="185">
        <f t="shared" si="6"/>
        <v>0</v>
      </c>
      <c r="W55" s="185">
        <f t="shared" si="6"/>
        <v>0</v>
      </c>
    </row>
    <row r="56" spans="1:23" ht="30" x14ac:dyDescent="0.4">
      <c r="A56" s="195">
        <v>46</v>
      </c>
      <c r="B56" s="196" t="s">
        <v>77</v>
      </c>
      <c r="C56" s="185">
        <v>0</v>
      </c>
      <c r="D56" s="185">
        <v>0</v>
      </c>
      <c r="E56" s="185">
        <v>0</v>
      </c>
      <c r="F56" s="185">
        <v>0</v>
      </c>
      <c r="G56" s="185">
        <v>0</v>
      </c>
      <c r="H56" s="185">
        <v>0</v>
      </c>
      <c r="I56" s="185">
        <f t="shared" si="7"/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5">
        <f t="shared" si="1"/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5">
        <v>0</v>
      </c>
    </row>
    <row r="57" spans="1:23" ht="30" x14ac:dyDescent="0.4">
      <c r="A57" s="195">
        <v>47</v>
      </c>
      <c r="B57" s="196" t="s">
        <v>78</v>
      </c>
      <c r="C57" s="185">
        <v>0</v>
      </c>
      <c r="D57" s="185">
        <v>0</v>
      </c>
      <c r="E57" s="185">
        <v>0</v>
      </c>
      <c r="F57" s="185">
        <v>0</v>
      </c>
      <c r="G57" s="185">
        <v>0</v>
      </c>
      <c r="H57" s="185">
        <v>0</v>
      </c>
      <c r="I57" s="185">
        <f t="shared" si="7"/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f t="shared" si="1"/>
        <v>0</v>
      </c>
      <c r="Q57" s="185">
        <v>0</v>
      </c>
      <c r="R57" s="185">
        <v>0</v>
      </c>
      <c r="S57" s="185">
        <v>0</v>
      </c>
      <c r="T57" s="185">
        <v>0</v>
      </c>
      <c r="U57" s="185">
        <v>0</v>
      </c>
      <c r="V57" s="185">
        <v>0</v>
      </c>
      <c r="W57" s="185">
        <v>0</v>
      </c>
    </row>
    <row r="58" spans="1:23" ht="30" x14ac:dyDescent="0.4">
      <c r="A58" s="195"/>
      <c r="B58" s="196" t="s">
        <v>432</v>
      </c>
      <c r="C58" s="185">
        <f>SUM(C56:C57)</f>
        <v>0</v>
      </c>
      <c r="D58" s="185">
        <f t="shared" ref="D58:V58" si="8">SUM(D56:D57)</f>
        <v>0</v>
      </c>
      <c r="E58" s="185">
        <f t="shared" si="8"/>
        <v>0</v>
      </c>
      <c r="F58" s="185">
        <f t="shared" si="8"/>
        <v>0</v>
      </c>
      <c r="G58" s="185">
        <f t="shared" si="8"/>
        <v>0</v>
      </c>
      <c r="H58" s="185">
        <f t="shared" si="8"/>
        <v>0</v>
      </c>
      <c r="I58" s="185">
        <f t="shared" si="7"/>
        <v>0</v>
      </c>
      <c r="J58" s="185">
        <f t="shared" si="8"/>
        <v>0</v>
      </c>
      <c r="K58" s="185">
        <f t="shared" si="8"/>
        <v>0</v>
      </c>
      <c r="L58" s="185">
        <f t="shared" si="8"/>
        <v>0</v>
      </c>
      <c r="M58" s="185">
        <f t="shared" si="8"/>
        <v>0</v>
      </c>
      <c r="N58" s="185">
        <f t="shared" si="8"/>
        <v>0</v>
      </c>
      <c r="O58" s="185">
        <f t="shared" si="8"/>
        <v>0</v>
      </c>
      <c r="P58" s="185">
        <f t="shared" si="8"/>
        <v>0</v>
      </c>
      <c r="Q58" s="185">
        <f t="shared" si="8"/>
        <v>0</v>
      </c>
      <c r="R58" s="185">
        <f t="shared" si="8"/>
        <v>0</v>
      </c>
      <c r="S58" s="185">
        <f t="shared" si="8"/>
        <v>0</v>
      </c>
      <c r="T58" s="185">
        <f t="shared" si="8"/>
        <v>0</v>
      </c>
      <c r="U58" s="185">
        <f t="shared" si="8"/>
        <v>0</v>
      </c>
      <c r="V58" s="185">
        <f t="shared" si="8"/>
        <v>0</v>
      </c>
      <c r="W58" s="185">
        <f>SUM(Q58:V58)</f>
        <v>0</v>
      </c>
    </row>
    <row r="59" spans="1:23" ht="30" x14ac:dyDescent="0.4">
      <c r="A59" s="195">
        <v>48</v>
      </c>
      <c r="B59" s="196" t="s">
        <v>82</v>
      </c>
      <c r="C59" s="185">
        <v>0</v>
      </c>
      <c r="D59" s="185">
        <v>0</v>
      </c>
      <c r="E59" s="185">
        <v>0</v>
      </c>
      <c r="F59" s="185">
        <v>0</v>
      </c>
      <c r="G59" s="185">
        <v>0</v>
      </c>
      <c r="H59" s="185">
        <v>0</v>
      </c>
      <c r="I59" s="185">
        <f t="shared" si="7"/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5">
        <f t="shared" si="1"/>
        <v>0</v>
      </c>
      <c r="Q59" s="185">
        <v>0</v>
      </c>
      <c r="R59" s="185">
        <v>0</v>
      </c>
      <c r="S59" s="185">
        <v>0</v>
      </c>
      <c r="T59" s="185">
        <v>0</v>
      </c>
      <c r="U59" s="185">
        <v>0</v>
      </c>
      <c r="V59" s="185">
        <v>0</v>
      </c>
      <c r="W59" s="185">
        <v>0</v>
      </c>
    </row>
    <row r="60" spans="1:23" ht="30" x14ac:dyDescent="0.4">
      <c r="A60" s="195"/>
      <c r="B60" s="196" t="s">
        <v>433</v>
      </c>
      <c r="C60" s="185">
        <f>SUM(C59)</f>
        <v>0</v>
      </c>
      <c r="D60" s="185">
        <f t="shared" ref="D60:W60" si="9">SUM(D59)</f>
        <v>0</v>
      </c>
      <c r="E60" s="185">
        <f t="shared" si="9"/>
        <v>0</v>
      </c>
      <c r="F60" s="185">
        <f t="shared" si="9"/>
        <v>0</v>
      </c>
      <c r="G60" s="185">
        <f t="shared" si="9"/>
        <v>0</v>
      </c>
      <c r="H60" s="185">
        <f t="shared" si="9"/>
        <v>0</v>
      </c>
      <c r="I60" s="185">
        <f t="shared" si="7"/>
        <v>0</v>
      </c>
      <c r="J60" s="185">
        <f t="shared" si="9"/>
        <v>0</v>
      </c>
      <c r="K60" s="185">
        <f t="shared" si="9"/>
        <v>0</v>
      </c>
      <c r="L60" s="185">
        <f t="shared" si="9"/>
        <v>0</v>
      </c>
      <c r="M60" s="185">
        <f t="shared" si="9"/>
        <v>0</v>
      </c>
      <c r="N60" s="185">
        <f t="shared" si="9"/>
        <v>0</v>
      </c>
      <c r="O60" s="185">
        <f t="shared" si="9"/>
        <v>0</v>
      </c>
      <c r="P60" s="185">
        <f>SUM(J60:O60)</f>
        <v>0</v>
      </c>
      <c r="Q60" s="185">
        <f t="shared" si="9"/>
        <v>0</v>
      </c>
      <c r="R60" s="185">
        <f t="shared" si="9"/>
        <v>0</v>
      </c>
      <c r="S60" s="185">
        <f t="shared" si="9"/>
        <v>0</v>
      </c>
      <c r="T60" s="185">
        <f t="shared" si="9"/>
        <v>0</v>
      </c>
      <c r="U60" s="185">
        <f t="shared" si="9"/>
        <v>0</v>
      </c>
      <c r="V60" s="185">
        <f t="shared" si="9"/>
        <v>0</v>
      </c>
      <c r="W60" s="185">
        <f t="shared" si="9"/>
        <v>0</v>
      </c>
    </row>
    <row r="61" spans="1:23" ht="30" x14ac:dyDescent="0.4">
      <c r="A61" s="195"/>
      <c r="B61" s="196" t="s">
        <v>434</v>
      </c>
      <c r="C61" s="185">
        <f t="shared" ref="C61:H61" si="10">SUM(C24+C46+C49+C53+C55+C58+C60)</f>
        <v>1111488</v>
      </c>
      <c r="D61" s="185">
        <f t="shared" si="10"/>
        <v>668079</v>
      </c>
      <c r="E61" s="185">
        <f t="shared" si="10"/>
        <v>131</v>
      </c>
      <c r="F61" s="185">
        <f t="shared" si="10"/>
        <v>979750</v>
      </c>
      <c r="G61" s="185">
        <f t="shared" si="10"/>
        <v>661621</v>
      </c>
      <c r="H61" s="185">
        <f t="shared" si="10"/>
        <v>198</v>
      </c>
      <c r="I61" s="185">
        <f t="shared" si="7"/>
        <v>3421267</v>
      </c>
      <c r="J61" s="185">
        <f t="shared" ref="J61:W61" si="11">SUM(J24+J46+J49+J53+J55+J58+J60)</f>
        <v>2212667</v>
      </c>
      <c r="K61" s="185">
        <f t="shared" si="11"/>
        <v>1631617</v>
      </c>
      <c r="L61" s="185">
        <f t="shared" si="11"/>
        <v>870</v>
      </c>
      <c r="M61" s="185">
        <f t="shared" si="11"/>
        <v>2302873</v>
      </c>
      <c r="N61" s="185">
        <f t="shared" si="11"/>
        <v>1655236</v>
      </c>
      <c r="O61" s="185">
        <f t="shared" si="11"/>
        <v>3648</v>
      </c>
      <c r="P61" s="185">
        <f t="shared" si="11"/>
        <v>7806911</v>
      </c>
      <c r="Q61" s="185">
        <f t="shared" si="11"/>
        <v>314697</v>
      </c>
      <c r="R61" s="185">
        <f t="shared" si="11"/>
        <v>307954</v>
      </c>
      <c r="S61" s="185">
        <f t="shared" si="11"/>
        <v>42382</v>
      </c>
      <c r="T61" s="185">
        <f t="shared" si="11"/>
        <v>352279</v>
      </c>
      <c r="U61" s="185">
        <f t="shared" si="11"/>
        <v>291433</v>
      </c>
      <c r="V61" s="185">
        <f t="shared" si="11"/>
        <v>19671</v>
      </c>
      <c r="W61" s="185">
        <f t="shared" si="11"/>
        <v>1328416</v>
      </c>
    </row>
    <row r="62" spans="1:23" x14ac:dyDescent="0.25">
      <c r="B62" s="198"/>
    </row>
  </sheetData>
  <mergeCells count="11">
    <mergeCell ref="W4:W5"/>
    <mergeCell ref="A1:W1"/>
    <mergeCell ref="A2:W2"/>
    <mergeCell ref="C3:I3"/>
    <mergeCell ref="J3:P3"/>
    <mergeCell ref="Q3:W3"/>
    <mergeCell ref="C4:H4"/>
    <mergeCell ref="I4:I5"/>
    <mergeCell ref="J4:O4"/>
    <mergeCell ref="P4:P5"/>
    <mergeCell ref="Q4:V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60" zoomScaleNormal="60" workbookViewId="0">
      <selection activeCell="O14" sqref="O14"/>
    </sheetView>
  </sheetViews>
  <sheetFormatPr defaultRowHeight="15" x14ac:dyDescent="0.25"/>
  <cols>
    <col min="1" max="1" width="27.85546875" style="206" customWidth="1"/>
    <col min="2" max="2" width="11.7109375" style="206" customWidth="1"/>
    <col min="3" max="3" width="14.42578125" style="206" customWidth="1"/>
    <col min="4" max="4" width="10.28515625" style="206" customWidth="1"/>
    <col min="5" max="5" width="11.5703125" style="206" customWidth="1"/>
    <col min="6" max="6" width="12" style="206" customWidth="1"/>
    <col min="7" max="7" width="10.140625" style="206" bestFit="1" customWidth="1"/>
    <col min="8" max="9" width="12.7109375" style="206" customWidth="1"/>
    <col min="10" max="10" width="11.5703125" style="206" customWidth="1"/>
    <col min="11" max="11" width="10.140625" style="206" bestFit="1" customWidth="1"/>
    <col min="12" max="12" width="12.7109375" style="206" customWidth="1"/>
    <col min="13" max="13" width="12.85546875" style="206" customWidth="1"/>
    <col min="14" max="14" width="10.140625" style="206" bestFit="1" customWidth="1"/>
    <col min="15" max="15" width="11.85546875" style="206" customWidth="1"/>
    <col min="16" max="16" width="11.5703125" style="206" customWidth="1"/>
    <col min="17" max="17" width="15.7109375" style="206" customWidth="1"/>
    <col min="18" max="18" width="11" style="206" customWidth="1"/>
    <col min="19" max="20" width="15.7109375" style="206" customWidth="1"/>
    <col min="21" max="21" width="8.28515625" style="206" customWidth="1"/>
    <col min="22" max="22" width="13.28515625" style="206" customWidth="1"/>
    <col min="23" max="23" width="9.140625" style="206" customWidth="1"/>
    <col min="24" max="16384" width="9.140625" style="206"/>
  </cols>
  <sheetData>
    <row r="1" spans="1:22" ht="26.25" x14ac:dyDescent="0.4">
      <c r="A1" s="708" t="s">
        <v>412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</row>
    <row r="2" spans="1:22" ht="31.5" x14ac:dyDescent="0.5">
      <c r="A2" s="709" t="s">
        <v>413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</row>
    <row r="3" spans="1:22" ht="51" customHeight="1" x14ac:dyDescent="0.4">
      <c r="A3" s="200"/>
      <c r="B3" s="710" t="s">
        <v>435</v>
      </c>
      <c r="C3" s="710"/>
      <c r="D3" s="710"/>
      <c r="E3" s="710"/>
      <c r="F3" s="710"/>
      <c r="G3" s="710"/>
      <c r="H3" s="710"/>
      <c r="I3" s="710" t="s">
        <v>436</v>
      </c>
      <c r="J3" s="710"/>
      <c r="K3" s="710"/>
      <c r="L3" s="710"/>
      <c r="M3" s="710"/>
      <c r="N3" s="710"/>
      <c r="O3" s="710"/>
      <c r="P3" s="710" t="s">
        <v>437</v>
      </c>
      <c r="Q3" s="710"/>
      <c r="R3" s="710"/>
      <c r="S3" s="710"/>
      <c r="T3" s="710"/>
      <c r="U3" s="710"/>
      <c r="V3" s="710"/>
    </row>
    <row r="4" spans="1:22" ht="18.75" hidden="1" x14ac:dyDescent="0.3">
      <c r="A4" s="201"/>
      <c r="B4" s="707" t="s">
        <v>417</v>
      </c>
      <c r="C4" s="707"/>
      <c r="D4" s="707"/>
      <c r="E4" s="707"/>
      <c r="F4" s="707"/>
      <c r="G4" s="707"/>
      <c r="H4" s="707"/>
      <c r="I4" s="707" t="s">
        <v>418</v>
      </c>
      <c r="J4" s="707"/>
      <c r="K4" s="707"/>
      <c r="L4" s="707"/>
      <c r="M4" s="707"/>
      <c r="N4" s="707"/>
      <c r="O4" s="707"/>
      <c r="P4" s="707" t="s">
        <v>419</v>
      </c>
      <c r="Q4" s="707"/>
      <c r="R4" s="707"/>
      <c r="S4" s="707"/>
      <c r="T4" s="707"/>
      <c r="U4" s="707"/>
      <c r="V4" s="707"/>
    </row>
    <row r="5" spans="1:22" ht="56.25" x14ac:dyDescent="0.3">
      <c r="A5" s="201" t="s">
        <v>438</v>
      </c>
      <c r="B5" s="202" t="s">
        <v>439</v>
      </c>
      <c r="C5" s="202" t="s">
        <v>440</v>
      </c>
      <c r="D5" s="202" t="s">
        <v>441</v>
      </c>
      <c r="E5" s="202" t="s">
        <v>442</v>
      </c>
      <c r="F5" s="202" t="s">
        <v>443</v>
      </c>
      <c r="G5" s="202" t="s">
        <v>444</v>
      </c>
      <c r="H5" s="201" t="s">
        <v>92</v>
      </c>
      <c r="I5" s="202" t="s">
        <v>439</v>
      </c>
      <c r="J5" s="202" t="s">
        <v>440</v>
      </c>
      <c r="K5" s="202" t="s">
        <v>441</v>
      </c>
      <c r="L5" s="202" t="s">
        <v>442</v>
      </c>
      <c r="M5" s="202" t="s">
        <v>443</v>
      </c>
      <c r="N5" s="202" t="s">
        <v>444</v>
      </c>
      <c r="O5" s="201" t="s">
        <v>92</v>
      </c>
      <c r="P5" s="202" t="s">
        <v>439</v>
      </c>
      <c r="Q5" s="202" t="s">
        <v>440</v>
      </c>
      <c r="R5" s="202" t="s">
        <v>441</v>
      </c>
      <c r="S5" s="202" t="s">
        <v>442</v>
      </c>
      <c r="T5" s="202" t="s">
        <v>443</v>
      </c>
      <c r="U5" s="202" t="s">
        <v>444</v>
      </c>
      <c r="V5" s="201" t="s">
        <v>92</v>
      </c>
    </row>
    <row r="6" spans="1:22" ht="21" x14ac:dyDescent="0.35">
      <c r="A6" s="203" t="s">
        <v>95</v>
      </c>
      <c r="B6" s="207">
        <v>49003</v>
      </c>
      <c r="C6" s="207">
        <v>22522</v>
      </c>
      <c r="D6" s="207">
        <v>1</v>
      </c>
      <c r="E6" s="207">
        <v>28147</v>
      </c>
      <c r="F6" s="207">
        <v>16378</v>
      </c>
      <c r="G6" s="207">
        <v>8</v>
      </c>
      <c r="H6" s="207">
        <f>SUM(B6:G6)</f>
        <v>116059</v>
      </c>
      <c r="I6" s="207">
        <v>123590</v>
      </c>
      <c r="J6" s="207">
        <v>65162</v>
      </c>
      <c r="K6" s="207">
        <v>29</v>
      </c>
      <c r="L6" s="207">
        <v>73441</v>
      </c>
      <c r="M6" s="207">
        <v>42951</v>
      </c>
      <c r="N6" s="207">
        <v>138</v>
      </c>
      <c r="O6" s="207">
        <f>SUM(I6:N6)</f>
        <v>305311</v>
      </c>
      <c r="P6" s="207">
        <v>9896</v>
      </c>
      <c r="Q6" s="207">
        <v>8320</v>
      </c>
      <c r="R6" s="207">
        <v>661</v>
      </c>
      <c r="S6" s="207">
        <v>11285</v>
      </c>
      <c r="T6" s="207">
        <v>10912</v>
      </c>
      <c r="U6" s="207">
        <v>215</v>
      </c>
      <c r="V6" s="207">
        <v>41289</v>
      </c>
    </row>
    <row r="7" spans="1:22" ht="21" x14ac:dyDescent="0.35">
      <c r="A7" s="203" t="s">
        <v>96</v>
      </c>
      <c r="B7" s="207">
        <v>122285</v>
      </c>
      <c r="C7" s="207">
        <v>32450</v>
      </c>
      <c r="D7" s="207">
        <v>5</v>
      </c>
      <c r="E7" s="207">
        <v>47115</v>
      </c>
      <c r="F7" s="207">
        <v>17697</v>
      </c>
      <c r="G7" s="207">
        <v>12</v>
      </c>
      <c r="H7" s="207">
        <f t="shared" ref="H7:H35" si="0">SUM(B7:G7)</f>
        <v>219564</v>
      </c>
      <c r="I7" s="207">
        <v>164771</v>
      </c>
      <c r="J7" s="207">
        <v>108370</v>
      </c>
      <c r="K7" s="207">
        <v>114</v>
      </c>
      <c r="L7" s="207">
        <v>79802</v>
      </c>
      <c r="M7" s="207">
        <v>51803</v>
      </c>
      <c r="N7" s="207">
        <v>427</v>
      </c>
      <c r="O7" s="207">
        <f t="shared" ref="O7:O35" si="1">SUM(I7:N7)</f>
        <v>405287</v>
      </c>
      <c r="P7" s="207">
        <v>15184</v>
      </c>
      <c r="Q7" s="207">
        <v>14204</v>
      </c>
      <c r="R7" s="207">
        <v>132</v>
      </c>
      <c r="S7" s="207">
        <v>9230</v>
      </c>
      <c r="T7" s="207">
        <v>7876</v>
      </c>
      <c r="U7" s="207">
        <v>217</v>
      </c>
      <c r="V7" s="207">
        <v>46843</v>
      </c>
    </row>
    <row r="8" spans="1:22" ht="21" x14ac:dyDescent="0.35">
      <c r="A8" s="203" t="s">
        <v>97</v>
      </c>
      <c r="B8" s="207">
        <v>92521</v>
      </c>
      <c r="C8" s="207">
        <v>64144</v>
      </c>
      <c r="D8" s="207">
        <v>2</v>
      </c>
      <c r="E8" s="207">
        <v>53566</v>
      </c>
      <c r="F8" s="207">
        <v>34619</v>
      </c>
      <c r="G8" s="207">
        <v>9</v>
      </c>
      <c r="H8" s="207">
        <f t="shared" si="0"/>
        <v>244861</v>
      </c>
      <c r="I8" s="207">
        <v>181499</v>
      </c>
      <c r="J8" s="207">
        <v>115724</v>
      </c>
      <c r="K8" s="207">
        <v>41</v>
      </c>
      <c r="L8" s="207">
        <v>125492</v>
      </c>
      <c r="M8" s="207">
        <v>74033</v>
      </c>
      <c r="N8" s="207">
        <v>57</v>
      </c>
      <c r="O8" s="207">
        <f t="shared" si="1"/>
        <v>496846</v>
      </c>
      <c r="P8" s="207">
        <v>22405</v>
      </c>
      <c r="Q8" s="207">
        <v>17032</v>
      </c>
      <c r="R8" s="207">
        <v>1009</v>
      </c>
      <c r="S8" s="207">
        <v>23753</v>
      </c>
      <c r="T8" s="207">
        <v>17096</v>
      </c>
      <c r="U8" s="207">
        <v>444</v>
      </c>
      <c r="V8" s="207">
        <v>81739</v>
      </c>
    </row>
    <row r="9" spans="1:22" ht="21" x14ac:dyDescent="0.35">
      <c r="A9" s="203" t="s">
        <v>98</v>
      </c>
      <c r="B9" s="207">
        <v>37569</v>
      </c>
      <c r="C9" s="207">
        <v>22329</v>
      </c>
      <c r="D9" s="207">
        <v>5</v>
      </c>
      <c r="E9" s="207">
        <v>17138</v>
      </c>
      <c r="F9" s="207">
        <v>10217</v>
      </c>
      <c r="G9" s="207">
        <v>8</v>
      </c>
      <c r="H9" s="207">
        <f t="shared" si="0"/>
        <v>87266</v>
      </c>
      <c r="I9" s="207">
        <v>70939</v>
      </c>
      <c r="J9" s="207">
        <v>55349</v>
      </c>
      <c r="K9" s="207">
        <v>45</v>
      </c>
      <c r="L9" s="207">
        <v>35105</v>
      </c>
      <c r="M9" s="207">
        <v>24910</v>
      </c>
      <c r="N9" s="207">
        <v>146</v>
      </c>
      <c r="O9" s="207">
        <f t="shared" si="1"/>
        <v>186494</v>
      </c>
      <c r="P9" s="207">
        <v>11806</v>
      </c>
      <c r="Q9" s="207">
        <v>11403</v>
      </c>
      <c r="R9" s="207">
        <v>1252</v>
      </c>
      <c r="S9" s="207">
        <v>4541</v>
      </c>
      <c r="T9" s="207">
        <v>3037</v>
      </c>
      <c r="U9" s="207">
        <v>13</v>
      </c>
      <c r="V9" s="207">
        <v>32052</v>
      </c>
    </row>
    <row r="10" spans="1:22" ht="21" x14ac:dyDescent="0.35">
      <c r="A10" s="203" t="s">
        <v>99</v>
      </c>
      <c r="B10" s="207">
        <v>36704</v>
      </c>
      <c r="C10" s="207">
        <v>20760</v>
      </c>
      <c r="D10" s="207">
        <v>1</v>
      </c>
      <c r="E10" s="207">
        <v>309679</v>
      </c>
      <c r="F10" s="207">
        <v>190472</v>
      </c>
      <c r="G10" s="207">
        <v>24</v>
      </c>
      <c r="H10" s="207">
        <f t="shared" si="0"/>
        <v>557640</v>
      </c>
      <c r="I10" s="207">
        <v>66183</v>
      </c>
      <c r="J10" s="207">
        <v>50064</v>
      </c>
      <c r="K10" s="207">
        <v>31</v>
      </c>
      <c r="L10" s="207">
        <v>819201</v>
      </c>
      <c r="M10" s="207">
        <v>551890</v>
      </c>
      <c r="N10" s="207">
        <v>425</v>
      </c>
      <c r="O10" s="207">
        <f t="shared" si="1"/>
        <v>1487794</v>
      </c>
      <c r="P10" s="207">
        <v>8932</v>
      </c>
      <c r="Q10" s="207">
        <v>8932</v>
      </c>
      <c r="R10" s="207">
        <v>903</v>
      </c>
      <c r="S10" s="207">
        <v>116983</v>
      </c>
      <c r="T10" s="207">
        <v>80717</v>
      </c>
      <c r="U10" s="207">
        <v>7932</v>
      </c>
      <c r="V10" s="207">
        <v>224399</v>
      </c>
    </row>
    <row r="11" spans="1:22" ht="21" x14ac:dyDescent="0.35">
      <c r="A11" s="203" t="s">
        <v>100</v>
      </c>
      <c r="B11" s="207">
        <v>13075</v>
      </c>
      <c r="C11" s="207">
        <v>7077</v>
      </c>
      <c r="D11" s="207">
        <v>2</v>
      </c>
      <c r="E11" s="207">
        <v>9514</v>
      </c>
      <c r="F11" s="207">
        <v>5974</v>
      </c>
      <c r="G11" s="207">
        <v>3</v>
      </c>
      <c r="H11" s="207">
        <f t="shared" si="0"/>
        <v>35645</v>
      </c>
      <c r="I11" s="207">
        <v>30419</v>
      </c>
      <c r="J11" s="207">
        <v>27355</v>
      </c>
      <c r="K11" s="207">
        <v>18</v>
      </c>
      <c r="L11" s="207">
        <v>22817</v>
      </c>
      <c r="M11" s="207">
        <v>16176</v>
      </c>
      <c r="N11" s="207">
        <v>61</v>
      </c>
      <c r="O11" s="207">
        <f t="shared" si="1"/>
        <v>96846</v>
      </c>
      <c r="P11" s="207">
        <v>7702</v>
      </c>
      <c r="Q11" s="207">
        <v>6198</v>
      </c>
      <c r="R11" s="207">
        <v>73</v>
      </c>
      <c r="S11" s="207">
        <v>5027</v>
      </c>
      <c r="T11" s="207">
        <v>3817</v>
      </c>
      <c r="U11" s="207">
        <v>65</v>
      </c>
      <c r="V11" s="207">
        <v>22882</v>
      </c>
    </row>
    <row r="12" spans="1:22" ht="21" x14ac:dyDescent="0.35">
      <c r="A12" s="203" t="s">
        <v>101</v>
      </c>
      <c r="B12" s="207">
        <v>14865</v>
      </c>
      <c r="C12" s="207">
        <v>12163</v>
      </c>
      <c r="D12" s="207">
        <v>2</v>
      </c>
      <c r="E12" s="207">
        <v>6452</v>
      </c>
      <c r="F12" s="207">
        <v>4901</v>
      </c>
      <c r="G12" s="207">
        <v>3</v>
      </c>
      <c r="H12" s="207">
        <f t="shared" si="0"/>
        <v>38386</v>
      </c>
      <c r="I12" s="207">
        <v>28261</v>
      </c>
      <c r="J12" s="207">
        <v>27879</v>
      </c>
      <c r="K12" s="207">
        <v>18</v>
      </c>
      <c r="L12" s="207">
        <v>14756</v>
      </c>
      <c r="M12" s="207">
        <v>11797</v>
      </c>
      <c r="N12" s="207">
        <v>76</v>
      </c>
      <c r="O12" s="207">
        <f t="shared" si="1"/>
        <v>82787</v>
      </c>
      <c r="P12" s="207">
        <v>3524</v>
      </c>
      <c r="Q12" s="207">
        <v>4680</v>
      </c>
      <c r="R12" s="207">
        <v>742</v>
      </c>
      <c r="S12" s="207">
        <v>2037</v>
      </c>
      <c r="T12" s="207">
        <v>1688</v>
      </c>
      <c r="U12" s="207">
        <v>42</v>
      </c>
      <c r="V12" s="207">
        <v>12713</v>
      </c>
    </row>
    <row r="13" spans="1:22" ht="21" x14ac:dyDescent="0.35">
      <c r="A13" s="203" t="s">
        <v>102</v>
      </c>
      <c r="B13" s="207">
        <v>15781</v>
      </c>
      <c r="C13" s="207">
        <v>10771</v>
      </c>
      <c r="D13" s="207">
        <v>2</v>
      </c>
      <c r="E13" s="207">
        <v>12238</v>
      </c>
      <c r="F13" s="207">
        <v>8865</v>
      </c>
      <c r="G13" s="207">
        <v>0</v>
      </c>
      <c r="H13" s="207">
        <f t="shared" si="0"/>
        <v>47657</v>
      </c>
      <c r="I13" s="207">
        <v>40528</v>
      </c>
      <c r="J13" s="207">
        <v>37727</v>
      </c>
      <c r="K13" s="207">
        <v>17</v>
      </c>
      <c r="L13" s="207">
        <v>25852</v>
      </c>
      <c r="M13" s="207">
        <v>20402</v>
      </c>
      <c r="N13" s="207">
        <v>18</v>
      </c>
      <c r="O13" s="207">
        <f t="shared" si="1"/>
        <v>124544</v>
      </c>
      <c r="P13" s="207">
        <v>8447</v>
      </c>
      <c r="Q13" s="207">
        <v>8543</v>
      </c>
      <c r="R13" s="207">
        <v>485</v>
      </c>
      <c r="S13" s="207">
        <v>3432</v>
      </c>
      <c r="T13" s="207">
        <v>2499</v>
      </c>
      <c r="U13" s="207">
        <v>68</v>
      </c>
      <c r="V13" s="207">
        <v>23474</v>
      </c>
    </row>
    <row r="14" spans="1:22" ht="21" x14ac:dyDescent="0.35">
      <c r="A14" s="203" t="s">
        <v>103</v>
      </c>
      <c r="B14" s="207">
        <v>29396</v>
      </c>
      <c r="C14" s="207">
        <v>25178</v>
      </c>
      <c r="D14" s="207">
        <v>13</v>
      </c>
      <c r="E14" s="207">
        <v>16125</v>
      </c>
      <c r="F14" s="207">
        <v>14911</v>
      </c>
      <c r="G14" s="207">
        <v>13</v>
      </c>
      <c r="H14" s="207">
        <f t="shared" si="0"/>
        <v>85636</v>
      </c>
      <c r="I14" s="207">
        <v>58810</v>
      </c>
      <c r="J14" s="207">
        <v>52505</v>
      </c>
      <c r="K14" s="207">
        <v>30</v>
      </c>
      <c r="L14" s="207">
        <v>27504</v>
      </c>
      <c r="M14" s="207">
        <v>24159</v>
      </c>
      <c r="N14" s="207">
        <v>63</v>
      </c>
      <c r="O14" s="207">
        <f t="shared" si="1"/>
        <v>163071</v>
      </c>
      <c r="P14" s="207">
        <v>10429</v>
      </c>
      <c r="Q14" s="207">
        <v>10499</v>
      </c>
      <c r="R14" s="207">
        <v>1880</v>
      </c>
      <c r="S14" s="207">
        <v>6054</v>
      </c>
      <c r="T14" s="207">
        <v>5854</v>
      </c>
      <c r="U14" s="207">
        <v>119</v>
      </c>
      <c r="V14" s="207">
        <v>34835</v>
      </c>
    </row>
    <row r="15" spans="1:22" ht="21" x14ac:dyDescent="0.35">
      <c r="A15" s="203" t="s">
        <v>104</v>
      </c>
      <c r="B15" s="207">
        <v>24957</v>
      </c>
      <c r="C15" s="207">
        <v>21043</v>
      </c>
      <c r="D15" s="207">
        <v>7</v>
      </c>
      <c r="E15" s="207">
        <v>16237</v>
      </c>
      <c r="F15" s="207">
        <v>17361</v>
      </c>
      <c r="G15" s="207">
        <v>1</v>
      </c>
      <c r="H15" s="207">
        <f t="shared" si="0"/>
        <v>79606</v>
      </c>
      <c r="I15" s="207">
        <v>55406</v>
      </c>
      <c r="J15" s="207">
        <v>46207</v>
      </c>
      <c r="K15" s="207">
        <v>21</v>
      </c>
      <c r="L15" s="207">
        <v>41662</v>
      </c>
      <c r="M15" s="207">
        <v>60005</v>
      </c>
      <c r="N15" s="207">
        <v>61</v>
      </c>
      <c r="O15" s="207">
        <f t="shared" si="1"/>
        <v>203362</v>
      </c>
      <c r="P15" s="207">
        <v>12259</v>
      </c>
      <c r="Q15" s="207">
        <v>11905</v>
      </c>
      <c r="R15" s="207">
        <v>830</v>
      </c>
      <c r="S15" s="207">
        <v>5251</v>
      </c>
      <c r="T15" s="207">
        <v>11772</v>
      </c>
      <c r="U15" s="207">
        <v>160</v>
      </c>
      <c r="V15" s="207">
        <v>42177</v>
      </c>
    </row>
    <row r="16" spans="1:22" ht="21" x14ac:dyDescent="0.35">
      <c r="A16" s="203" t="s">
        <v>105</v>
      </c>
      <c r="B16" s="207">
        <v>36503</v>
      </c>
      <c r="C16" s="207">
        <v>25418</v>
      </c>
      <c r="D16" s="207">
        <v>3</v>
      </c>
      <c r="E16" s="207">
        <v>41547</v>
      </c>
      <c r="F16" s="207">
        <v>32065</v>
      </c>
      <c r="G16" s="207">
        <v>17</v>
      </c>
      <c r="H16" s="207">
        <f t="shared" si="0"/>
        <v>135553</v>
      </c>
      <c r="I16" s="207">
        <v>98113</v>
      </c>
      <c r="J16" s="207">
        <v>71181</v>
      </c>
      <c r="K16" s="207">
        <v>45</v>
      </c>
      <c r="L16" s="207">
        <v>87137</v>
      </c>
      <c r="M16" s="207">
        <v>68058</v>
      </c>
      <c r="N16" s="207">
        <v>255</v>
      </c>
      <c r="O16" s="207">
        <f t="shared" si="1"/>
        <v>324789</v>
      </c>
      <c r="P16" s="207">
        <v>8268</v>
      </c>
      <c r="Q16" s="207">
        <v>14831</v>
      </c>
      <c r="R16" s="207">
        <v>7897</v>
      </c>
      <c r="S16" s="207">
        <v>17770</v>
      </c>
      <c r="T16" s="207">
        <v>15094</v>
      </c>
      <c r="U16" s="207">
        <v>2067</v>
      </c>
      <c r="V16" s="207">
        <v>65927</v>
      </c>
    </row>
    <row r="17" spans="1:22" ht="21" x14ac:dyDescent="0.35">
      <c r="A17" s="203" t="s">
        <v>106</v>
      </c>
      <c r="B17" s="207">
        <v>25149</v>
      </c>
      <c r="C17" s="207">
        <v>19648</v>
      </c>
      <c r="D17" s="207">
        <v>3</v>
      </c>
      <c r="E17" s="207">
        <v>23002</v>
      </c>
      <c r="F17" s="207">
        <v>15612</v>
      </c>
      <c r="G17" s="207">
        <v>3</v>
      </c>
      <c r="H17" s="207">
        <f t="shared" si="0"/>
        <v>83417</v>
      </c>
      <c r="I17" s="207">
        <v>47177</v>
      </c>
      <c r="J17" s="207">
        <v>39637</v>
      </c>
      <c r="K17" s="207">
        <v>6</v>
      </c>
      <c r="L17" s="207">
        <v>48976</v>
      </c>
      <c r="M17" s="207">
        <v>34773</v>
      </c>
      <c r="N17" s="207">
        <v>27</v>
      </c>
      <c r="O17" s="207">
        <f t="shared" si="1"/>
        <v>170596</v>
      </c>
      <c r="P17" s="207">
        <v>11122</v>
      </c>
      <c r="Q17" s="207">
        <v>10624</v>
      </c>
      <c r="R17" s="207">
        <v>449</v>
      </c>
      <c r="S17" s="207">
        <v>6432</v>
      </c>
      <c r="T17" s="207">
        <v>4225</v>
      </c>
      <c r="U17" s="207">
        <v>271</v>
      </c>
      <c r="V17" s="207">
        <v>33123</v>
      </c>
    </row>
    <row r="18" spans="1:22" ht="21" x14ac:dyDescent="0.35">
      <c r="A18" s="203" t="s">
        <v>107</v>
      </c>
      <c r="B18" s="207">
        <v>38061</v>
      </c>
      <c r="C18" s="207">
        <v>15778</v>
      </c>
      <c r="D18" s="207">
        <v>0</v>
      </c>
      <c r="E18" s="207">
        <v>38587</v>
      </c>
      <c r="F18" s="207">
        <v>23766</v>
      </c>
      <c r="G18" s="207">
        <v>8</v>
      </c>
      <c r="H18" s="207">
        <f t="shared" si="0"/>
        <v>116200</v>
      </c>
      <c r="I18" s="207">
        <v>102455</v>
      </c>
      <c r="J18" s="207">
        <v>46547</v>
      </c>
      <c r="K18" s="207">
        <v>16</v>
      </c>
      <c r="L18" s="207">
        <v>85864</v>
      </c>
      <c r="M18" s="207">
        <v>51925</v>
      </c>
      <c r="N18" s="207">
        <v>179</v>
      </c>
      <c r="O18" s="207">
        <f t="shared" si="1"/>
        <v>286986</v>
      </c>
      <c r="P18" s="207">
        <v>6624</v>
      </c>
      <c r="Q18" s="207">
        <v>6677</v>
      </c>
      <c r="R18" s="207">
        <v>1649</v>
      </c>
      <c r="S18" s="207">
        <v>13710</v>
      </c>
      <c r="T18" s="207">
        <v>10535</v>
      </c>
      <c r="U18" s="207">
        <v>1293</v>
      </c>
      <c r="V18" s="207">
        <v>40488</v>
      </c>
    </row>
    <row r="19" spans="1:22" ht="21" x14ac:dyDescent="0.35">
      <c r="A19" s="203" t="s">
        <v>108</v>
      </c>
      <c r="B19" s="207">
        <v>30610</v>
      </c>
      <c r="C19" s="207">
        <v>19989</v>
      </c>
      <c r="D19" s="207">
        <v>8</v>
      </c>
      <c r="E19" s="207">
        <v>20628</v>
      </c>
      <c r="F19" s="207">
        <v>13856</v>
      </c>
      <c r="G19" s="207">
        <v>10</v>
      </c>
      <c r="H19" s="207">
        <f t="shared" si="0"/>
        <v>85101</v>
      </c>
      <c r="I19" s="207">
        <v>88327</v>
      </c>
      <c r="J19" s="207">
        <v>40629</v>
      </c>
      <c r="K19" s="207">
        <v>25</v>
      </c>
      <c r="L19" s="207">
        <v>49169</v>
      </c>
      <c r="M19" s="207">
        <v>30410</v>
      </c>
      <c r="N19" s="207">
        <v>82</v>
      </c>
      <c r="O19" s="207">
        <f t="shared" si="1"/>
        <v>208642</v>
      </c>
      <c r="P19" s="207">
        <v>8658</v>
      </c>
      <c r="Q19" s="207">
        <v>5957</v>
      </c>
      <c r="R19" s="207">
        <v>153</v>
      </c>
      <c r="S19" s="207">
        <v>7080</v>
      </c>
      <c r="T19" s="207">
        <v>5764</v>
      </c>
      <c r="U19" s="207">
        <v>218</v>
      </c>
      <c r="V19" s="207">
        <v>27830</v>
      </c>
    </row>
    <row r="20" spans="1:22" ht="21" x14ac:dyDescent="0.35">
      <c r="A20" s="203" t="s">
        <v>109</v>
      </c>
      <c r="B20" s="207">
        <v>81002</v>
      </c>
      <c r="C20" s="207">
        <v>35231</v>
      </c>
      <c r="D20" s="207">
        <v>5</v>
      </c>
      <c r="E20" s="207">
        <v>19745</v>
      </c>
      <c r="F20" s="207">
        <v>16815</v>
      </c>
      <c r="G20" s="207">
        <v>5</v>
      </c>
      <c r="H20" s="207">
        <f t="shared" si="0"/>
        <v>152803</v>
      </c>
      <c r="I20" s="207">
        <v>87019</v>
      </c>
      <c r="J20" s="207">
        <v>82342</v>
      </c>
      <c r="K20" s="207">
        <v>45</v>
      </c>
      <c r="L20" s="207">
        <v>40066</v>
      </c>
      <c r="M20" s="207">
        <v>36451</v>
      </c>
      <c r="N20" s="207">
        <v>162</v>
      </c>
      <c r="O20" s="207">
        <f t="shared" si="1"/>
        <v>246085</v>
      </c>
      <c r="P20" s="207">
        <v>13117</v>
      </c>
      <c r="Q20" s="207">
        <v>13829</v>
      </c>
      <c r="R20" s="207">
        <v>1710</v>
      </c>
      <c r="S20" s="207">
        <v>6735</v>
      </c>
      <c r="T20" s="207">
        <v>6368</v>
      </c>
      <c r="U20" s="207">
        <v>329</v>
      </c>
      <c r="V20" s="207">
        <v>42088</v>
      </c>
    </row>
    <row r="21" spans="1:22" ht="21" x14ac:dyDescent="0.35">
      <c r="A21" s="203" t="s">
        <v>110</v>
      </c>
      <c r="B21" s="207">
        <v>41618</v>
      </c>
      <c r="C21" s="207">
        <v>22569</v>
      </c>
      <c r="D21" s="207">
        <v>0</v>
      </c>
      <c r="E21" s="207">
        <v>21160</v>
      </c>
      <c r="F21" s="207">
        <v>17162</v>
      </c>
      <c r="G21" s="207">
        <v>1</v>
      </c>
      <c r="H21" s="207">
        <f t="shared" si="0"/>
        <v>102510</v>
      </c>
      <c r="I21" s="207">
        <v>94569</v>
      </c>
      <c r="J21" s="207">
        <v>53455</v>
      </c>
      <c r="K21" s="207">
        <v>18</v>
      </c>
      <c r="L21" s="207">
        <v>48352</v>
      </c>
      <c r="M21" s="207">
        <v>34073</v>
      </c>
      <c r="N21" s="207">
        <v>110</v>
      </c>
      <c r="O21" s="207">
        <f t="shared" si="1"/>
        <v>230577</v>
      </c>
      <c r="P21" s="207">
        <v>7786</v>
      </c>
      <c r="Q21" s="207">
        <v>6823</v>
      </c>
      <c r="R21" s="207">
        <v>960</v>
      </c>
      <c r="S21" s="207">
        <v>7845</v>
      </c>
      <c r="T21" s="207">
        <v>6007</v>
      </c>
      <c r="U21" s="207">
        <v>220</v>
      </c>
      <c r="V21" s="207">
        <v>29641</v>
      </c>
    </row>
    <row r="22" spans="1:22" ht="21" x14ac:dyDescent="0.35">
      <c r="A22" s="203" t="s">
        <v>111</v>
      </c>
      <c r="B22" s="207">
        <v>16742</v>
      </c>
      <c r="C22" s="207">
        <v>8069</v>
      </c>
      <c r="D22" s="207">
        <v>1</v>
      </c>
      <c r="E22" s="207">
        <v>17199</v>
      </c>
      <c r="F22" s="207">
        <v>11029</v>
      </c>
      <c r="G22" s="207">
        <v>8</v>
      </c>
      <c r="H22" s="207">
        <f t="shared" si="0"/>
        <v>53048</v>
      </c>
      <c r="I22" s="207">
        <v>33496</v>
      </c>
      <c r="J22" s="207">
        <v>25397</v>
      </c>
      <c r="K22" s="207">
        <v>6</v>
      </c>
      <c r="L22" s="207">
        <v>55883</v>
      </c>
      <c r="M22" s="207">
        <v>38024</v>
      </c>
      <c r="N22" s="207">
        <v>50</v>
      </c>
      <c r="O22" s="207">
        <f t="shared" si="1"/>
        <v>152856</v>
      </c>
      <c r="P22" s="207">
        <v>12008</v>
      </c>
      <c r="Q22" s="207">
        <v>11213</v>
      </c>
      <c r="R22" s="207">
        <v>125</v>
      </c>
      <c r="S22" s="207">
        <v>9217</v>
      </c>
      <c r="T22" s="207">
        <v>8662</v>
      </c>
      <c r="U22" s="207">
        <v>380</v>
      </c>
      <c r="V22" s="207">
        <v>41605</v>
      </c>
    </row>
    <row r="23" spans="1:22" ht="21" x14ac:dyDescent="0.35">
      <c r="A23" s="203" t="s">
        <v>112</v>
      </c>
      <c r="B23" s="207">
        <v>18337</v>
      </c>
      <c r="C23" s="207">
        <v>15884</v>
      </c>
      <c r="D23" s="207">
        <v>10</v>
      </c>
      <c r="E23" s="207">
        <v>40500</v>
      </c>
      <c r="F23" s="207">
        <v>28001</v>
      </c>
      <c r="G23" s="207">
        <v>0</v>
      </c>
      <c r="H23" s="207">
        <f t="shared" si="0"/>
        <v>102732</v>
      </c>
      <c r="I23" s="207">
        <v>37350</v>
      </c>
      <c r="J23" s="207">
        <v>35632</v>
      </c>
      <c r="K23" s="207">
        <v>26</v>
      </c>
      <c r="L23" s="207">
        <v>81106</v>
      </c>
      <c r="M23" s="207">
        <v>60266</v>
      </c>
      <c r="N23" s="207">
        <v>48</v>
      </c>
      <c r="O23" s="207">
        <f t="shared" si="1"/>
        <v>214428</v>
      </c>
      <c r="P23" s="207">
        <v>7379</v>
      </c>
      <c r="Q23" s="207">
        <v>7841</v>
      </c>
      <c r="R23" s="207">
        <v>1322</v>
      </c>
      <c r="S23" s="207">
        <v>10787</v>
      </c>
      <c r="T23" s="207">
        <v>10124</v>
      </c>
      <c r="U23" s="207">
        <v>853</v>
      </c>
      <c r="V23" s="207">
        <v>38306</v>
      </c>
    </row>
    <row r="24" spans="1:22" ht="21" x14ac:dyDescent="0.35">
      <c r="A24" s="203" t="s">
        <v>113</v>
      </c>
      <c r="B24" s="207">
        <v>20818</v>
      </c>
      <c r="C24" s="207">
        <v>16219</v>
      </c>
      <c r="D24" s="207">
        <v>3</v>
      </c>
      <c r="E24" s="207">
        <v>11948</v>
      </c>
      <c r="F24" s="207">
        <v>9817</v>
      </c>
      <c r="G24" s="207">
        <v>7</v>
      </c>
      <c r="H24" s="207">
        <f t="shared" si="0"/>
        <v>58812</v>
      </c>
      <c r="I24" s="207">
        <v>41179</v>
      </c>
      <c r="J24" s="207">
        <v>37756</v>
      </c>
      <c r="K24" s="207">
        <v>23</v>
      </c>
      <c r="L24" s="207">
        <v>29610</v>
      </c>
      <c r="M24" s="207">
        <v>25546</v>
      </c>
      <c r="N24" s="207">
        <v>52</v>
      </c>
      <c r="O24" s="207">
        <f t="shared" si="1"/>
        <v>134166</v>
      </c>
      <c r="P24" s="207">
        <v>12542</v>
      </c>
      <c r="Q24" s="207">
        <v>12287</v>
      </c>
      <c r="R24" s="207">
        <v>493</v>
      </c>
      <c r="S24" s="207">
        <v>4803</v>
      </c>
      <c r="T24" s="207">
        <v>5774</v>
      </c>
      <c r="U24" s="207">
        <v>270</v>
      </c>
      <c r="V24" s="207">
        <v>36169</v>
      </c>
    </row>
    <row r="25" spans="1:22" ht="21" x14ac:dyDescent="0.35">
      <c r="A25" s="203" t="s">
        <v>114</v>
      </c>
      <c r="B25" s="207">
        <v>29508</v>
      </c>
      <c r="C25" s="207">
        <v>17962</v>
      </c>
      <c r="D25" s="207">
        <v>2</v>
      </c>
      <c r="E25" s="207">
        <v>12047</v>
      </c>
      <c r="F25" s="207">
        <v>7099</v>
      </c>
      <c r="G25" s="207">
        <v>5</v>
      </c>
      <c r="H25" s="207">
        <f t="shared" si="0"/>
        <v>66623</v>
      </c>
      <c r="I25" s="207">
        <v>51904</v>
      </c>
      <c r="J25" s="207">
        <v>42920</v>
      </c>
      <c r="K25" s="207">
        <v>12</v>
      </c>
      <c r="L25" s="207">
        <v>24211</v>
      </c>
      <c r="M25" s="207">
        <v>17993</v>
      </c>
      <c r="N25" s="207">
        <v>59</v>
      </c>
      <c r="O25" s="207">
        <f t="shared" si="1"/>
        <v>137099</v>
      </c>
      <c r="P25" s="207">
        <v>9927</v>
      </c>
      <c r="Q25" s="207">
        <v>6580</v>
      </c>
      <c r="R25" s="207">
        <v>92</v>
      </c>
      <c r="S25" s="207">
        <v>4175</v>
      </c>
      <c r="T25" s="207">
        <v>3629</v>
      </c>
      <c r="U25" s="207">
        <v>101</v>
      </c>
      <c r="V25" s="207">
        <v>24504</v>
      </c>
    </row>
    <row r="26" spans="1:22" ht="21" x14ac:dyDescent="0.35">
      <c r="A26" s="203" t="s">
        <v>115</v>
      </c>
      <c r="B26" s="207">
        <v>49207</v>
      </c>
      <c r="C26" s="207">
        <v>31822</v>
      </c>
      <c r="D26" s="207">
        <v>1</v>
      </c>
      <c r="E26" s="207">
        <v>27633</v>
      </c>
      <c r="F26" s="207">
        <v>19323</v>
      </c>
      <c r="G26" s="207">
        <v>4</v>
      </c>
      <c r="H26" s="207">
        <f t="shared" si="0"/>
        <v>127990</v>
      </c>
      <c r="I26" s="207">
        <v>80186</v>
      </c>
      <c r="J26" s="207">
        <v>73400</v>
      </c>
      <c r="K26" s="207">
        <v>13</v>
      </c>
      <c r="L26" s="207">
        <v>57281</v>
      </c>
      <c r="M26" s="207">
        <v>45149</v>
      </c>
      <c r="N26" s="207">
        <v>148</v>
      </c>
      <c r="O26" s="207">
        <f t="shared" si="1"/>
        <v>256177</v>
      </c>
      <c r="P26" s="207">
        <v>12271</v>
      </c>
      <c r="Q26" s="207">
        <v>19247</v>
      </c>
      <c r="R26" s="207">
        <v>6786</v>
      </c>
      <c r="S26" s="207">
        <v>4841</v>
      </c>
      <c r="T26" s="207">
        <v>5390</v>
      </c>
      <c r="U26" s="207">
        <v>653</v>
      </c>
      <c r="V26" s="207">
        <v>49188</v>
      </c>
    </row>
    <row r="27" spans="1:22" ht="21" x14ac:dyDescent="0.35">
      <c r="A27" s="203" t="s">
        <v>116</v>
      </c>
      <c r="B27" s="207">
        <v>37644</v>
      </c>
      <c r="C27" s="207">
        <v>31275</v>
      </c>
      <c r="D27" s="207">
        <v>20</v>
      </c>
      <c r="E27" s="207">
        <v>43999</v>
      </c>
      <c r="F27" s="207">
        <v>36861</v>
      </c>
      <c r="G27" s="207">
        <v>20</v>
      </c>
      <c r="H27" s="207">
        <f t="shared" si="0"/>
        <v>149819</v>
      </c>
      <c r="I27" s="207">
        <v>77046</v>
      </c>
      <c r="J27" s="207">
        <v>74470</v>
      </c>
      <c r="K27" s="207">
        <v>45</v>
      </c>
      <c r="L27" s="207">
        <v>108911</v>
      </c>
      <c r="M27" s="207">
        <v>85309</v>
      </c>
      <c r="N27" s="207">
        <v>142</v>
      </c>
      <c r="O27" s="207">
        <f t="shared" si="1"/>
        <v>345923</v>
      </c>
      <c r="P27" s="207">
        <v>13263</v>
      </c>
      <c r="Q27" s="207">
        <v>17842</v>
      </c>
      <c r="R27" s="207">
        <v>991</v>
      </c>
      <c r="S27" s="207">
        <v>13627</v>
      </c>
      <c r="T27" s="207">
        <v>13819</v>
      </c>
      <c r="U27" s="207">
        <v>1425</v>
      </c>
      <c r="V27" s="207">
        <v>60967</v>
      </c>
    </row>
    <row r="28" spans="1:22" ht="21" x14ac:dyDescent="0.35">
      <c r="A28" s="203" t="s">
        <v>117</v>
      </c>
      <c r="B28" s="207">
        <v>27316</v>
      </c>
      <c r="C28" s="207">
        <v>15822</v>
      </c>
      <c r="D28" s="207">
        <v>1</v>
      </c>
      <c r="E28" s="207">
        <v>19547</v>
      </c>
      <c r="F28" s="207">
        <v>13039</v>
      </c>
      <c r="G28" s="207">
        <v>2</v>
      </c>
      <c r="H28" s="207">
        <f t="shared" si="0"/>
        <v>75727</v>
      </c>
      <c r="I28" s="207">
        <v>49305</v>
      </c>
      <c r="J28" s="207">
        <v>37501</v>
      </c>
      <c r="K28" s="207">
        <v>9</v>
      </c>
      <c r="L28" s="207">
        <v>42069</v>
      </c>
      <c r="M28" s="207">
        <v>29415</v>
      </c>
      <c r="N28" s="207">
        <v>39</v>
      </c>
      <c r="O28" s="207">
        <f t="shared" si="1"/>
        <v>158338</v>
      </c>
      <c r="P28" s="207">
        <v>11161</v>
      </c>
      <c r="Q28" s="207">
        <v>7143</v>
      </c>
      <c r="R28" s="207">
        <v>229</v>
      </c>
      <c r="S28" s="207">
        <v>6873</v>
      </c>
      <c r="T28" s="207">
        <v>4086</v>
      </c>
      <c r="U28" s="207">
        <v>126</v>
      </c>
      <c r="V28" s="207">
        <v>29618</v>
      </c>
    </row>
    <row r="29" spans="1:22" ht="21" x14ac:dyDescent="0.35">
      <c r="A29" s="203" t="s">
        <v>118</v>
      </c>
      <c r="B29" s="207">
        <v>18674</v>
      </c>
      <c r="C29" s="207">
        <v>13562</v>
      </c>
      <c r="D29" s="207">
        <v>1</v>
      </c>
      <c r="E29" s="207">
        <v>11709</v>
      </c>
      <c r="F29" s="207">
        <v>8707</v>
      </c>
      <c r="G29" s="207">
        <v>3</v>
      </c>
      <c r="H29" s="207">
        <f t="shared" si="0"/>
        <v>52656</v>
      </c>
      <c r="I29" s="207">
        <v>37278</v>
      </c>
      <c r="J29" s="207">
        <v>35974</v>
      </c>
      <c r="K29" s="207">
        <v>41</v>
      </c>
      <c r="L29" s="207">
        <v>24334</v>
      </c>
      <c r="M29" s="207">
        <v>20953</v>
      </c>
      <c r="N29" s="207">
        <v>141</v>
      </c>
      <c r="O29" s="207">
        <f t="shared" si="1"/>
        <v>118721</v>
      </c>
      <c r="P29" s="207">
        <v>5633</v>
      </c>
      <c r="Q29" s="207">
        <v>5924</v>
      </c>
      <c r="R29" s="207">
        <v>1272</v>
      </c>
      <c r="S29" s="207">
        <v>3702</v>
      </c>
      <c r="T29" s="207">
        <v>2995</v>
      </c>
      <c r="U29" s="207">
        <v>3</v>
      </c>
      <c r="V29" s="207">
        <v>19529</v>
      </c>
    </row>
    <row r="30" spans="1:22" ht="21" x14ac:dyDescent="0.35">
      <c r="A30" s="203" t="s">
        <v>119</v>
      </c>
      <c r="B30" s="207">
        <v>38878</v>
      </c>
      <c r="C30" s="207">
        <v>30586</v>
      </c>
      <c r="D30" s="207">
        <v>17</v>
      </c>
      <c r="E30" s="207">
        <v>25783</v>
      </c>
      <c r="F30" s="207">
        <v>22433</v>
      </c>
      <c r="G30" s="207">
        <v>4</v>
      </c>
      <c r="H30" s="207">
        <f t="shared" si="0"/>
        <v>117701</v>
      </c>
      <c r="I30" s="207">
        <v>75433</v>
      </c>
      <c r="J30" s="207">
        <v>67631</v>
      </c>
      <c r="K30" s="207">
        <v>44</v>
      </c>
      <c r="L30" s="207">
        <v>49201</v>
      </c>
      <c r="M30" s="207">
        <v>44831</v>
      </c>
      <c r="N30" s="207">
        <v>81</v>
      </c>
      <c r="O30" s="207">
        <f t="shared" si="1"/>
        <v>237221</v>
      </c>
      <c r="P30" s="207">
        <v>12890</v>
      </c>
      <c r="Q30" s="207">
        <v>12315</v>
      </c>
      <c r="R30" s="207">
        <v>681</v>
      </c>
      <c r="S30" s="207">
        <v>7234</v>
      </c>
      <c r="T30" s="207">
        <v>8753</v>
      </c>
      <c r="U30" s="207">
        <v>521</v>
      </c>
      <c r="V30" s="207">
        <v>42394</v>
      </c>
    </row>
    <row r="31" spans="1:22" ht="21" x14ac:dyDescent="0.35">
      <c r="A31" s="203" t="s">
        <v>120</v>
      </c>
      <c r="B31" s="207">
        <v>42096</v>
      </c>
      <c r="C31" s="207">
        <v>28088</v>
      </c>
      <c r="D31" s="207">
        <v>3</v>
      </c>
      <c r="E31" s="207">
        <v>25591</v>
      </c>
      <c r="F31" s="207">
        <v>17837</v>
      </c>
      <c r="G31" s="207">
        <v>4</v>
      </c>
      <c r="H31" s="207">
        <f t="shared" si="0"/>
        <v>113619</v>
      </c>
      <c r="I31" s="207">
        <v>82255</v>
      </c>
      <c r="J31" s="207">
        <v>78164</v>
      </c>
      <c r="K31" s="207">
        <v>51</v>
      </c>
      <c r="L31" s="207">
        <v>58546</v>
      </c>
      <c r="M31" s="207">
        <v>47591</v>
      </c>
      <c r="N31" s="207">
        <v>187</v>
      </c>
      <c r="O31" s="207">
        <f t="shared" si="1"/>
        <v>266794</v>
      </c>
      <c r="P31" s="207">
        <v>9533</v>
      </c>
      <c r="Q31" s="207">
        <v>11424</v>
      </c>
      <c r="R31" s="207">
        <v>570</v>
      </c>
      <c r="S31" s="207">
        <v>7671</v>
      </c>
      <c r="T31" s="207">
        <v>6895</v>
      </c>
      <c r="U31" s="207">
        <v>126</v>
      </c>
      <c r="V31" s="207">
        <v>36219</v>
      </c>
    </row>
    <row r="32" spans="1:22" ht="21" x14ac:dyDescent="0.35">
      <c r="A32" s="203" t="s">
        <v>121</v>
      </c>
      <c r="B32" s="207">
        <v>29367</v>
      </c>
      <c r="C32" s="207">
        <v>25398</v>
      </c>
      <c r="D32" s="207">
        <v>8</v>
      </c>
      <c r="E32" s="207">
        <v>19970</v>
      </c>
      <c r="F32" s="207">
        <v>15932</v>
      </c>
      <c r="G32" s="207">
        <v>5</v>
      </c>
      <c r="H32" s="207">
        <f t="shared" si="0"/>
        <v>90680</v>
      </c>
      <c r="I32" s="207">
        <v>86555</v>
      </c>
      <c r="J32" s="207">
        <v>60828</v>
      </c>
      <c r="K32" s="207">
        <v>19</v>
      </c>
      <c r="L32" s="207">
        <v>45182</v>
      </c>
      <c r="M32" s="207">
        <v>33228</v>
      </c>
      <c r="N32" s="207">
        <v>112</v>
      </c>
      <c r="O32" s="207">
        <f t="shared" si="1"/>
        <v>225924</v>
      </c>
      <c r="P32" s="207">
        <v>11751</v>
      </c>
      <c r="Q32" s="207">
        <v>13034</v>
      </c>
      <c r="R32" s="207">
        <v>5727</v>
      </c>
      <c r="S32" s="207">
        <v>9896</v>
      </c>
      <c r="T32" s="207">
        <v>7810</v>
      </c>
      <c r="U32" s="207">
        <v>1313</v>
      </c>
      <c r="V32" s="207">
        <v>49531</v>
      </c>
    </row>
    <row r="33" spans="1:22" ht="21" x14ac:dyDescent="0.35">
      <c r="A33" s="203" t="s">
        <v>122</v>
      </c>
      <c r="B33" s="207">
        <v>38081</v>
      </c>
      <c r="C33" s="207">
        <v>25901</v>
      </c>
      <c r="D33" s="207">
        <v>5</v>
      </c>
      <c r="E33" s="207">
        <v>15838</v>
      </c>
      <c r="F33" s="207">
        <v>13345</v>
      </c>
      <c r="G33" s="207">
        <v>6</v>
      </c>
      <c r="H33" s="207">
        <f t="shared" si="0"/>
        <v>93176</v>
      </c>
      <c r="I33" s="207">
        <v>98558</v>
      </c>
      <c r="J33" s="207">
        <v>69748</v>
      </c>
      <c r="K33" s="207">
        <v>36</v>
      </c>
      <c r="L33" s="207">
        <v>42786</v>
      </c>
      <c r="M33" s="207">
        <v>32524</v>
      </c>
      <c r="N33" s="207">
        <v>196</v>
      </c>
      <c r="O33" s="207">
        <f t="shared" si="1"/>
        <v>243848</v>
      </c>
      <c r="P33" s="207">
        <v>10847</v>
      </c>
      <c r="Q33" s="207">
        <v>9768</v>
      </c>
      <c r="R33" s="207">
        <v>2046</v>
      </c>
      <c r="S33" s="207">
        <v>9212</v>
      </c>
      <c r="T33" s="207">
        <v>9040</v>
      </c>
      <c r="U33" s="207">
        <v>13</v>
      </c>
      <c r="V33" s="207">
        <v>40926</v>
      </c>
    </row>
    <row r="34" spans="1:22" ht="21" x14ac:dyDescent="0.35">
      <c r="A34" s="203" t="s">
        <v>123</v>
      </c>
      <c r="B34" s="207">
        <v>44882</v>
      </c>
      <c r="C34" s="207">
        <v>21702</v>
      </c>
      <c r="D34" s="207">
        <v>0</v>
      </c>
      <c r="E34" s="207">
        <v>18251</v>
      </c>
      <c r="F34" s="207">
        <v>11433</v>
      </c>
      <c r="G34" s="207">
        <v>4</v>
      </c>
      <c r="H34" s="207">
        <f t="shared" si="0"/>
        <v>96272</v>
      </c>
      <c r="I34" s="207">
        <v>101186</v>
      </c>
      <c r="J34" s="207">
        <v>51914</v>
      </c>
      <c r="K34" s="207">
        <v>13</v>
      </c>
      <c r="L34" s="207">
        <v>42157</v>
      </c>
      <c r="M34" s="207">
        <v>28168</v>
      </c>
      <c r="N34" s="207">
        <v>50</v>
      </c>
      <c r="O34" s="207">
        <f t="shared" si="1"/>
        <v>223488</v>
      </c>
      <c r="P34" s="207">
        <v>11201</v>
      </c>
      <c r="Q34" s="207">
        <v>7771</v>
      </c>
      <c r="R34" s="207">
        <v>527</v>
      </c>
      <c r="S34" s="207">
        <v>8587</v>
      </c>
      <c r="T34" s="207">
        <v>7201</v>
      </c>
      <c r="U34" s="207">
        <v>181</v>
      </c>
      <c r="V34" s="207">
        <v>35468</v>
      </c>
    </row>
    <row r="35" spans="1:22" ht="21" x14ac:dyDescent="0.35">
      <c r="A35" s="203" t="s">
        <v>124</v>
      </c>
      <c r="B35" s="207">
        <v>10839</v>
      </c>
      <c r="C35" s="207">
        <v>8719</v>
      </c>
      <c r="D35" s="207">
        <v>0</v>
      </c>
      <c r="E35" s="207">
        <v>8855</v>
      </c>
      <c r="F35" s="207">
        <v>6094</v>
      </c>
      <c r="G35" s="207">
        <v>1</v>
      </c>
      <c r="H35" s="207">
        <f t="shared" si="0"/>
        <v>34508</v>
      </c>
      <c r="I35" s="207">
        <v>22870</v>
      </c>
      <c r="J35" s="207">
        <v>20149</v>
      </c>
      <c r="K35" s="207">
        <v>13</v>
      </c>
      <c r="L35" s="207">
        <v>16400</v>
      </c>
      <c r="M35" s="207">
        <v>12423</v>
      </c>
      <c r="N35" s="207">
        <v>56</v>
      </c>
      <c r="O35" s="207">
        <f t="shared" si="1"/>
        <v>71911</v>
      </c>
      <c r="P35" s="207">
        <v>8132</v>
      </c>
      <c r="Q35" s="207">
        <v>5108</v>
      </c>
      <c r="R35" s="207">
        <v>736</v>
      </c>
      <c r="S35" s="207">
        <v>4489</v>
      </c>
      <c r="T35" s="207">
        <v>3994</v>
      </c>
      <c r="U35" s="207">
        <v>33</v>
      </c>
      <c r="V35" s="207">
        <v>22492</v>
      </c>
    </row>
    <row r="36" spans="1:22" ht="26.25" x14ac:dyDescent="0.4">
      <c r="A36" s="204" t="s">
        <v>92</v>
      </c>
      <c r="B36" s="205">
        <f>SUM(B6:B35)</f>
        <v>1111488</v>
      </c>
      <c r="C36" s="205">
        <f t="shared" ref="C36:V36" si="2">SUM(C6:C35)</f>
        <v>668079</v>
      </c>
      <c r="D36" s="205">
        <f t="shared" si="2"/>
        <v>131</v>
      </c>
      <c r="E36" s="205">
        <f t="shared" si="2"/>
        <v>979750</v>
      </c>
      <c r="F36" s="205">
        <f t="shared" si="2"/>
        <v>661621</v>
      </c>
      <c r="G36" s="205">
        <f t="shared" si="2"/>
        <v>198</v>
      </c>
      <c r="H36" s="205">
        <f t="shared" si="2"/>
        <v>3421267</v>
      </c>
      <c r="I36" s="205">
        <f t="shared" si="2"/>
        <v>2212667</v>
      </c>
      <c r="J36" s="205">
        <f t="shared" si="2"/>
        <v>1631617</v>
      </c>
      <c r="K36" s="205">
        <f t="shared" si="2"/>
        <v>870</v>
      </c>
      <c r="L36" s="205">
        <f t="shared" si="2"/>
        <v>2302873</v>
      </c>
      <c r="M36" s="205">
        <f t="shared" si="2"/>
        <v>1655236</v>
      </c>
      <c r="N36" s="205">
        <f t="shared" si="2"/>
        <v>3648</v>
      </c>
      <c r="O36" s="205">
        <f t="shared" si="2"/>
        <v>7806911</v>
      </c>
      <c r="P36" s="205">
        <f t="shared" si="2"/>
        <v>314697</v>
      </c>
      <c r="Q36" s="205">
        <f t="shared" si="2"/>
        <v>307954</v>
      </c>
      <c r="R36" s="205">
        <f t="shared" si="2"/>
        <v>42382</v>
      </c>
      <c r="S36" s="205">
        <f t="shared" si="2"/>
        <v>352279</v>
      </c>
      <c r="T36" s="205">
        <f t="shared" si="2"/>
        <v>291433</v>
      </c>
      <c r="U36" s="205">
        <f t="shared" si="2"/>
        <v>19671</v>
      </c>
      <c r="V36" s="205">
        <f t="shared" si="2"/>
        <v>1328416</v>
      </c>
    </row>
  </sheetData>
  <mergeCells count="8">
    <mergeCell ref="B4:H4"/>
    <mergeCell ref="I4:O4"/>
    <mergeCell ref="P4:V4"/>
    <mergeCell ref="A1:V1"/>
    <mergeCell ref="A2:V2"/>
    <mergeCell ref="B3:H3"/>
    <mergeCell ref="I3:O3"/>
    <mergeCell ref="P3:V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O3" sqref="O3"/>
    </sheetView>
  </sheetViews>
  <sheetFormatPr defaultRowHeight="18.75" x14ac:dyDescent="0.4"/>
  <cols>
    <col min="1" max="1" width="5" style="208" customWidth="1"/>
    <col min="2" max="2" width="34.5703125" style="208" customWidth="1"/>
    <col min="3" max="3" width="12.7109375" customWidth="1"/>
    <col min="4" max="4" width="11.28515625" bestFit="1" customWidth="1"/>
    <col min="5" max="5" width="12.140625" bestFit="1" customWidth="1"/>
    <col min="6" max="6" width="12.42578125" bestFit="1" customWidth="1"/>
    <col min="7" max="7" width="11.140625" customWidth="1"/>
    <col min="8" max="8" width="12.7109375" customWidth="1"/>
    <col min="9" max="9" width="9.28515625" style="208" customWidth="1"/>
    <col min="10" max="10" width="10.42578125" style="208" customWidth="1"/>
    <col min="11" max="11" width="9.28515625" style="208" customWidth="1"/>
    <col min="12" max="14" width="10.140625" style="208" customWidth="1"/>
    <col min="15" max="16" width="9.140625" style="208" customWidth="1"/>
    <col min="17" max="17" width="10.5703125" style="208" customWidth="1"/>
    <col min="18" max="18" width="9.140625" style="208" customWidth="1"/>
    <col min="19" max="16384" width="9.140625" style="208"/>
  </cols>
  <sheetData>
    <row r="1" spans="1:18" x14ac:dyDescent="0.4">
      <c r="A1" s="711" t="s">
        <v>445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</row>
    <row r="2" spans="1:18" x14ac:dyDescent="0.4">
      <c r="A2" s="712" t="s">
        <v>446</v>
      </c>
      <c r="B2" s="712"/>
      <c r="C2" s="712"/>
      <c r="D2" s="712"/>
      <c r="E2" s="712"/>
      <c r="F2" s="712"/>
      <c r="G2" s="712"/>
      <c r="H2" s="712"/>
      <c r="I2" s="713"/>
      <c r="J2" s="713"/>
      <c r="K2" s="713"/>
    </row>
    <row r="3" spans="1:18" ht="77.25" customHeight="1" x14ac:dyDescent="0.4">
      <c r="A3" s="209" t="s">
        <v>175</v>
      </c>
      <c r="B3" s="210" t="s">
        <v>447</v>
      </c>
      <c r="C3" s="211" t="s">
        <v>448</v>
      </c>
      <c r="D3" s="211" t="s">
        <v>449</v>
      </c>
      <c r="E3" s="211" t="s">
        <v>450</v>
      </c>
      <c r="F3" s="211" t="s">
        <v>451</v>
      </c>
      <c r="G3" s="211" t="s">
        <v>452</v>
      </c>
      <c r="H3" s="211" t="s">
        <v>453</v>
      </c>
      <c r="I3" s="212" t="s">
        <v>454</v>
      </c>
      <c r="J3" s="212" t="s">
        <v>455</v>
      </c>
      <c r="K3" s="212" t="s">
        <v>456</v>
      </c>
    </row>
    <row r="4" spans="1:18" ht="23.1" customHeight="1" x14ac:dyDescent="0.4">
      <c r="A4" s="213">
        <v>1</v>
      </c>
      <c r="B4" s="214" t="s">
        <v>13</v>
      </c>
      <c r="C4" s="215">
        <v>1520585</v>
      </c>
      <c r="D4" s="215">
        <v>1115739</v>
      </c>
      <c r="E4" s="215">
        <v>179787</v>
      </c>
      <c r="F4" s="215">
        <v>383907</v>
      </c>
      <c r="G4" s="215">
        <v>377365</v>
      </c>
      <c r="H4" s="215">
        <v>1090190</v>
      </c>
      <c r="I4" s="216">
        <f>D4/C4*100</f>
        <v>73.375641611616587</v>
      </c>
      <c r="J4" s="216">
        <f>G4/F4*100</f>
        <v>98.295941464990221</v>
      </c>
      <c r="K4" s="216">
        <f>H4/C4*100</f>
        <v>71.695433007691122</v>
      </c>
      <c r="L4" s="217"/>
      <c r="M4" s="217"/>
      <c r="N4" s="217"/>
      <c r="P4" s="217"/>
      <c r="Q4" s="217"/>
      <c r="R4" s="217"/>
    </row>
    <row r="5" spans="1:18" ht="23.1" customHeight="1" x14ac:dyDescent="0.4">
      <c r="A5" s="213">
        <v>2</v>
      </c>
      <c r="B5" s="214" t="s">
        <v>14</v>
      </c>
      <c r="C5" s="215">
        <v>1100901</v>
      </c>
      <c r="D5" s="215">
        <v>892540</v>
      </c>
      <c r="E5" s="215">
        <v>367305</v>
      </c>
      <c r="F5" s="215">
        <v>730923</v>
      </c>
      <c r="G5" s="215">
        <v>730923</v>
      </c>
      <c r="H5" s="215">
        <v>892540</v>
      </c>
      <c r="I5" s="216">
        <f t="shared" ref="I5:I52" si="0">D5/C5*100</f>
        <v>81.073593356714184</v>
      </c>
      <c r="J5" s="216">
        <f t="shared" ref="J5:J52" si="1">G5/F5*100</f>
        <v>100</v>
      </c>
      <c r="K5" s="216">
        <f t="shared" ref="K5:K52" si="2">H5/C5*100</f>
        <v>81.073593356714184</v>
      </c>
      <c r="L5" s="217"/>
      <c r="M5" s="217"/>
      <c r="N5" s="217"/>
      <c r="P5" s="217"/>
      <c r="Q5" s="217"/>
      <c r="R5" s="217"/>
    </row>
    <row r="6" spans="1:18" ht="23.1" customHeight="1" x14ac:dyDescent="0.4">
      <c r="A6" s="213">
        <v>3</v>
      </c>
      <c r="B6" s="214" t="s">
        <v>15</v>
      </c>
      <c r="C6" s="215">
        <v>1394927</v>
      </c>
      <c r="D6" s="215">
        <v>1190223</v>
      </c>
      <c r="E6" s="215">
        <v>231952</v>
      </c>
      <c r="F6" s="215">
        <v>1123691</v>
      </c>
      <c r="G6" s="215">
        <v>644418</v>
      </c>
      <c r="H6" s="215">
        <v>993148</v>
      </c>
      <c r="I6" s="216">
        <f t="shared" si="0"/>
        <v>85.325110202899495</v>
      </c>
      <c r="J6" s="216">
        <f t="shared" si="1"/>
        <v>57.348327965606202</v>
      </c>
      <c r="K6" s="216">
        <f t="shared" si="2"/>
        <v>71.197130745910002</v>
      </c>
      <c r="L6" s="217"/>
      <c r="M6" s="217"/>
      <c r="N6" s="217"/>
      <c r="P6" s="217"/>
      <c r="Q6" s="217"/>
      <c r="R6" s="217"/>
    </row>
    <row r="7" spans="1:18" ht="23.1" customHeight="1" x14ac:dyDescent="0.4">
      <c r="A7" s="213">
        <v>4</v>
      </c>
      <c r="B7" s="214" t="s">
        <v>16</v>
      </c>
      <c r="C7" s="215">
        <v>3349539</v>
      </c>
      <c r="D7" s="215">
        <v>2632320</v>
      </c>
      <c r="E7" s="215">
        <v>222591</v>
      </c>
      <c r="F7" s="215">
        <v>2918704</v>
      </c>
      <c r="G7" s="215">
        <v>1155938</v>
      </c>
      <c r="H7" s="215">
        <v>2515224</v>
      </c>
      <c r="I7" s="216">
        <f t="shared" si="0"/>
        <v>78.58753100053471</v>
      </c>
      <c r="J7" s="216">
        <f t="shared" si="1"/>
        <v>39.604495693979246</v>
      </c>
      <c r="K7" s="216">
        <f t="shared" si="2"/>
        <v>75.091646940071456</v>
      </c>
      <c r="L7" s="217"/>
      <c r="M7" s="217"/>
      <c r="N7" s="217"/>
      <c r="P7" s="217"/>
      <c r="Q7" s="217"/>
      <c r="R7" s="217"/>
    </row>
    <row r="8" spans="1:18" ht="23.1" customHeight="1" x14ac:dyDescent="0.4">
      <c r="A8" s="213">
        <v>5</v>
      </c>
      <c r="B8" s="214" t="s">
        <v>20</v>
      </c>
      <c r="C8" s="215">
        <v>37039</v>
      </c>
      <c r="D8" s="215">
        <v>11432</v>
      </c>
      <c r="E8" s="215">
        <v>4901</v>
      </c>
      <c r="F8" s="215">
        <v>23116</v>
      </c>
      <c r="G8" s="215">
        <v>15413</v>
      </c>
      <c r="H8" s="215">
        <v>10032</v>
      </c>
      <c r="I8" s="216">
        <f t="shared" si="0"/>
        <v>30.864764167499121</v>
      </c>
      <c r="J8" s="216">
        <f t="shared" si="1"/>
        <v>66.676760685239657</v>
      </c>
      <c r="K8" s="216">
        <f t="shared" si="2"/>
        <v>27.084964496881664</v>
      </c>
      <c r="L8" s="217"/>
      <c r="M8" s="217"/>
      <c r="N8" s="217"/>
      <c r="P8" s="217"/>
      <c r="Q8" s="217"/>
      <c r="R8" s="217"/>
    </row>
    <row r="9" spans="1:18" ht="23.1" customHeight="1" x14ac:dyDescent="0.4">
      <c r="A9" s="213">
        <v>6</v>
      </c>
      <c r="B9" s="214" t="s">
        <v>21</v>
      </c>
      <c r="C9" s="215">
        <v>75903</v>
      </c>
      <c r="D9" s="215">
        <v>61080</v>
      </c>
      <c r="E9" s="215">
        <v>12381</v>
      </c>
      <c r="F9" s="215">
        <v>62330</v>
      </c>
      <c r="G9" s="215">
        <v>31116</v>
      </c>
      <c r="H9" s="215">
        <v>61049</v>
      </c>
      <c r="I9" s="216">
        <f t="shared" si="0"/>
        <v>80.471127623414091</v>
      </c>
      <c r="J9" s="216">
        <f t="shared" si="1"/>
        <v>49.921386170383443</v>
      </c>
      <c r="K9" s="216">
        <f t="shared" si="2"/>
        <v>80.430286022950355</v>
      </c>
      <c r="L9" s="217"/>
      <c r="M9" s="217"/>
      <c r="N9" s="217"/>
      <c r="P9" s="217"/>
      <c r="Q9" s="217"/>
      <c r="R9" s="217"/>
    </row>
    <row r="10" spans="1:18" ht="23.1" customHeight="1" x14ac:dyDescent="0.4">
      <c r="A10" s="213">
        <v>7</v>
      </c>
      <c r="B10" s="214" t="s">
        <v>22</v>
      </c>
      <c r="C10" s="215">
        <v>979345</v>
      </c>
      <c r="D10" s="215">
        <v>729945</v>
      </c>
      <c r="E10" s="215">
        <v>39842</v>
      </c>
      <c r="F10" s="215">
        <v>917570</v>
      </c>
      <c r="G10" s="215">
        <v>648821</v>
      </c>
      <c r="H10" s="215">
        <v>818171</v>
      </c>
      <c r="I10" s="216">
        <f t="shared" si="0"/>
        <v>74.533999765149147</v>
      </c>
      <c r="J10" s="216">
        <f t="shared" si="1"/>
        <v>70.710790457403789</v>
      </c>
      <c r="K10" s="216">
        <f t="shared" si="2"/>
        <v>83.542673930024662</v>
      </c>
      <c r="L10" s="217"/>
      <c r="M10" s="217"/>
      <c r="N10" s="217"/>
      <c r="P10" s="217"/>
      <c r="Q10" s="217"/>
      <c r="R10" s="217"/>
    </row>
    <row r="11" spans="1:18" ht="23.1" customHeight="1" x14ac:dyDescent="0.4">
      <c r="A11" s="213">
        <v>8</v>
      </c>
      <c r="B11" s="214" t="s">
        <v>23</v>
      </c>
      <c r="C11" s="215">
        <v>233536</v>
      </c>
      <c r="D11" s="215">
        <v>215725</v>
      </c>
      <c r="E11" s="215">
        <v>24206</v>
      </c>
      <c r="F11" s="215">
        <v>199066</v>
      </c>
      <c r="G11" s="215">
        <v>139282</v>
      </c>
      <c r="H11" s="215">
        <v>150964</v>
      </c>
      <c r="I11" s="216">
        <f t="shared" si="0"/>
        <v>92.373338585913942</v>
      </c>
      <c r="J11" s="216">
        <f t="shared" si="1"/>
        <v>69.967749389649669</v>
      </c>
      <c r="K11" s="216">
        <f t="shared" si="2"/>
        <v>64.642710331597698</v>
      </c>
      <c r="L11" s="217"/>
      <c r="M11" s="217"/>
      <c r="N11" s="217"/>
      <c r="P11" s="217"/>
      <c r="Q11" s="217"/>
      <c r="R11" s="217"/>
    </row>
    <row r="12" spans="1:18" ht="23.1" customHeight="1" x14ac:dyDescent="0.4">
      <c r="A12" s="213">
        <v>9</v>
      </c>
      <c r="B12" s="214" t="s">
        <v>24</v>
      </c>
      <c r="C12" s="215">
        <v>64374</v>
      </c>
      <c r="D12" s="215">
        <v>57763</v>
      </c>
      <c r="E12" s="215">
        <v>10987</v>
      </c>
      <c r="F12" s="215">
        <v>26127</v>
      </c>
      <c r="G12" s="215">
        <v>26127</v>
      </c>
      <c r="H12" s="215">
        <v>55061</v>
      </c>
      <c r="I12" s="216">
        <f t="shared" si="0"/>
        <v>89.730325907975271</v>
      </c>
      <c r="J12" s="216">
        <f t="shared" si="1"/>
        <v>100</v>
      </c>
      <c r="K12" s="216">
        <f t="shared" si="2"/>
        <v>85.532979153074223</v>
      </c>
      <c r="L12" s="217"/>
      <c r="M12" s="217"/>
      <c r="N12" s="217"/>
      <c r="P12" s="217"/>
      <c r="Q12" s="217"/>
      <c r="R12" s="217"/>
    </row>
    <row r="13" spans="1:18" ht="23.1" customHeight="1" x14ac:dyDescent="0.4">
      <c r="A13" s="213">
        <v>10</v>
      </c>
      <c r="B13" s="214" t="s">
        <v>25</v>
      </c>
      <c r="C13" s="215">
        <v>202049</v>
      </c>
      <c r="D13" s="215">
        <v>150284</v>
      </c>
      <c r="E13" s="215">
        <v>3040</v>
      </c>
      <c r="F13" s="215">
        <v>99409</v>
      </c>
      <c r="G13" s="215">
        <v>77397</v>
      </c>
      <c r="H13" s="215">
        <v>80819</v>
      </c>
      <c r="I13" s="216">
        <f t="shared" si="0"/>
        <v>74.379977134259505</v>
      </c>
      <c r="J13" s="216">
        <f t="shared" si="1"/>
        <v>77.857135671820458</v>
      </c>
      <c r="K13" s="216">
        <f t="shared" si="2"/>
        <v>39.999703042331312</v>
      </c>
      <c r="L13" s="217"/>
      <c r="M13" s="217"/>
      <c r="N13" s="217"/>
      <c r="P13" s="217"/>
      <c r="Q13" s="217"/>
      <c r="R13" s="217"/>
    </row>
    <row r="14" spans="1:18" ht="23.1" customHeight="1" x14ac:dyDescent="0.4">
      <c r="A14" s="213">
        <v>11</v>
      </c>
      <c r="B14" s="214" t="s">
        <v>26</v>
      </c>
      <c r="C14" s="215">
        <v>109766</v>
      </c>
      <c r="D14" s="215">
        <v>89007</v>
      </c>
      <c r="E14" s="215">
        <v>30169</v>
      </c>
      <c r="F14" s="215">
        <v>109303</v>
      </c>
      <c r="G14" s="215">
        <v>82059</v>
      </c>
      <c r="H14" s="215">
        <v>96802</v>
      </c>
      <c r="I14" s="216">
        <f t="shared" si="0"/>
        <v>81.087950731556219</v>
      </c>
      <c r="J14" s="216">
        <f t="shared" si="1"/>
        <v>75.074792091708375</v>
      </c>
      <c r="K14" s="216">
        <f t="shared" si="2"/>
        <v>88.189421132226741</v>
      </c>
      <c r="L14" s="217"/>
      <c r="M14" s="217"/>
      <c r="N14" s="217"/>
      <c r="P14" s="217"/>
      <c r="Q14" s="217"/>
      <c r="R14" s="217"/>
    </row>
    <row r="15" spans="1:18" ht="23.1" customHeight="1" x14ac:dyDescent="0.4">
      <c r="A15" s="213">
        <v>12</v>
      </c>
      <c r="B15" s="214" t="s">
        <v>27</v>
      </c>
      <c r="C15" s="218">
        <v>266945</v>
      </c>
      <c r="D15" s="218">
        <v>220467</v>
      </c>
      <c r="E15" s="218">
        <v>48703</v>
      </c>
      <c r="F15" s="218">
        <v>239406</v>
      </c>
      <c r="G15" s="218">
        <v>165190</v>
      </c>
      <c r="H15" s="218">
        <v>179557</v>
      </c>
      <c r="I15" s="216">
        <f t="shared" si="0"/>
        <v>82.588922811815166</v>
      </c>
      <c r="J15" s="216">
        <f t="shared" si="1"/>
        <v>68.999941521933451</v>
      </c>
      <c r="K15" s="216">
        <f t="shared" si="2"/>
        <v>67.263668545955156</v>
      </c>
      <c r="L15" s="217"/>
      <c r="M15" s="217"/>
      <c r="N15" s="217"/>
      <c r="P15" s="217"/>
      <c r="Q15" s="217"/>
      <c r="R15" s="217"/>
    </row>
    <row r="16" spans="1:18" ht="23.1" customHeight="1" x14ac:dyDescent="0.4">
      <c r="A16" s="213">
        <v>13</v>
      </c>
      <c r="B16" s="214" t="s">
        <v>28</v>
      </c>
      <c r="C16" s="215">
        <v>85763</v>
      </c>
      <c r="D16" s="215">
        <v>60747</v>
      </c>
      <c r="E16" s="215">
        <v>6551</v>
      </c>
      <c r="F16" s="215">
        <v>71181</v>
      </c>
      <c r="G16" s="215">
        <v>62753</v>
      </c>
      <c r="H16" s="215">
        <v>73106</v>
      </c>
      <c r="I16" s="216">
        <f t="shared" si="0"/>
        <v>70.831244242855306</v>
      </c>
      <c r="J16" s="216">
        <f t="shared" si="1"/>
        <v>88.159761734170644</v>
      </c>
      <c r="K16" s="216">
        <f t="shared" si="2"/>
        <v>85.241887527255344</v>
      </c>
      <c r="L16" s="217"/>
      <c r="M16" s="217"/>
      <c r="N16" s="217"/>
      <c r="P16" s="217"/>
      <c r="Q16" s="217"/>
      <c r="R16" s="217"/>
    </row>
    <row r="17" spans="1:18" ht="23.1" customHeight="1" x14ac:dyDescent="0.4">
      <c r="A17" s="213">
        <v>14</v>
      </c>
      <c r="B17" s="214" t="s">
        <v>29</v>
      </c>
      <c r="C17" s="215">
        <v>7198</v>
      </c>
      <c r="D17" s="215">
        <v>3490</v>
      </c>
      <c r="E17" s="215">
        <v>4094</v>
      </c>
      <c r="F17" s="215">
        <v>49099</v>
      </c>
      <c r="G17" s="215">
        <v>31332</v>
      </c>
      <c r="H17" s="215">
        <v>33344</v>
      </c>
      <c r="I17" s="216">
        <f t="shared" si="0"/>
        <v>48.485690469574884</v>
      </c>
      <c r="J17" s="216">
        <f t="shared" si="1"/>
        <v>63.813926963889287</v>
      </c>
      <c r="K17" s="216">
        <f t="shared" si="2"/>
        <v>463.23978883023062</v>
      </c>
      <c r="L17" s="217"/>
      <c r="M17" s="217"/>
      <c r="N17" s="217"/>
      <c r="P17" s="217"/>
      <c r="Q17" s="217"/>
      <c r="R17" s="217"/>
    </row>
    <row r="18" spans="1:18" ht="23.1" customHeight="1" x14ac:dyDescent="0.4">
      <c r="A18" s="213">
        <v>15</v>
      </c>
      <c r="B18" s="214" t="s">
        <v>30</v>
      </c>
      <c r="C18" s="215">
        <v>2742</v>
      </c>
      <c r="D18" s="215">
        <v>2720</v>
      </c>
      <c r="E18" s="215">
        <v>149</v>
      </c>
      <c r="F18" s="215">
        <v>2742</v>
      </c>
      <c r="G18" s="215">
        <v>2742</v>
      </c>
      <c r="H18" s="215">
        <v>2742</v>
      </c>
      <c r="I18" s="216">
        <f t="shared" si="0"/>
        <v>99.197665937272063</v>
      </c>
      <c r="J18" s="216">
        <f t="shared" si="1"/>
        <v>100</v>
      </c>
      <c r="K18" s="216">
        <f t="shared" si="2"/>
        <v>100</v>
      </c>
      <c r="L18" s="217"/>
      <c r="M18" s="217"/>
      <c r="N18" s="217"/>
      <c r="P18" s="217"/>
      <c r="Q18" s="217"/>
      <c r="R18" s="217"/>
    </row>
    <row r="19" spans="1:18" ht="23.1" customHeight="1" x14ac:dyDescent="0.4">
      <c r="A19" s="213">
        <v>16</v>
      </c>
      <c r="B19" s="214" t="s">
        <v>31</v>
      </c>
      <c r="C19" s="215">
        <v>108920</v>
      </c>
      <c r="D19" s="215">
        <v>91053</v>
      </c>
      <c r="E19" s="215">
        <v>16605</v>
      </c>
      <c r="F19" s="215">
        <v>15390</v>
      </c>
      <c r="G19" s="215">
        <v>15390</v>
      </c>
      <c r="H19" s="215">
        <v>93558</v>
      </c>
      <c r="I19" s="216">
        <f t="shared" si="0"/>
        <v>83.596217407271382</v>
      </c>
      <c r="J19" s="216">
        <f t="shared" si="1"/>
        <v>100</v>
      </c>
      <c r="K19" s="216">
        <f t="shared" si="2"/>
        <v>85.896070510466387</v>
      </c>
      <c r="L19" s="217"/>
      <c r="M19" s="217"/>
      <c r="N19" s="217"/>
      <c r="P19" s="217"/>
      <c r="Q19" s="217"/>
      <c r="R19" s="217"/>
    </row>
    <row r="20" spans="1:18" ht="23.1" customHeight="1" x14ac:dyDescent="0.4">
      <c r="A20" s="213">
        <v>17</v>
      </c>
      <c r="B20" s="214" t="s">
        <v>32</v>
      </c>
      <c r="C20" s="215">
        <v>622051</v>
      </c>
      <c r="D20" s="215">
        <v>550971</v>
      </c>
      <c r="E20" s="215">
        <v>62022</v>
      </c>
      <c r="F20" s="215">
        <v>512395</v>
      </c>
      <c r="G20" s="215">
        <v>273151</v>
      </c>
      <c r="H20" s="215">
        <v>435809</v>
      </c>
      <c r="I20" s="216">
        <f t="shared" si="0"/>
        <v>88.57328418409422</v>
      </c>
      <c r="J20" s="216">
        <f t="shared" si="1"/>
        <v>53.308677875467168</v>
      </c>
      <c r="K20" s="216">
        <f t="shared" si="2"/>
        <v>70.060011156641494</v>
      </c>
      <c r="L20" s="217"/>
      <c r="M20" s="217"/>
      <c r="N20" s="217"/>
      <c r="P20" s="217"/>
      <c r="Q20" s="217"/>
      <c r="R20" s="217"/>
    </row>
    <row r="21" spans="1:18" ht="23.1" customHeight="1" x14ac:dyDescent="0.4">
      <c r="A21" s="213">
        <v>18</v>
      </c>
      <c r="B21" s="214" t="s">
        <v>33</v>
      </c>
      <c r="C21" s="215">
        <v>67770</v>
      </c>
      <c r="D21" s="215">
        <v>57538</v>
      </c>
      <c r="E21" s="215">
        <v>8186</v>
      </c>
      <c r="F21" s="215">
        <v>33859</v>
      </c>
      <c r="G21" s="215">
        <v>33859</v>
      </c>
      <c r="H21" s="215">
        <v>101678</v>
      </c>
      <c r="I21" s="216">
        <f t="shared" si="0"/>
        <v>84.901873985539325</v>
      </c>
      <c r="J21" s="216">
        <f t="shared" si="1"/>
        <v>100</v>
      </c>
      <c r="K21" s="216">
        <f t="shared" si="2"/>
        <v>150.0339383207909</v>
      </c>
      <c r="L21" s="217"/>
      <c r="M21" s="217"/>
      <c r="N21" s="217"/>
      <c r="P21" s="217"/>
      <c r="Q21" s="217"/>
      <c r="R21" s="217"/>
    </row>
    <row r="22" spans="1:18" ht="23.1" customHeight="1" x14ac:dyDescent="0.4">
      <c r="A22" s="213">
        <v>19</v>
      </c>
      <c r="B22" s="214" t="s">
        <v>37</v>
      </c>
      <c r="C22" s="215">
        <v>38554</v>
      </c>
      <c r="D22" s="215">
        <v>30524</v>
      </c>
      <c r="E22" s="215">
        <v>11273</v>
      </c>
      <c r="F22" s="215">
        <v>32459</v>
      </c>
      <c r="G22" s="215">
        <v>31957</v>
      </c>
      <c r="H22" s="215">
        <v>32276</v>
      </c>
      <c r="I22" s="216">
        <f t="shared" si="0"/>
        <v>79.17207034289568</v>
      </c>
      <c r="J22" s="216">
        <f t="shared" si="1"/>
        <v>98.45343356234018</v>
      </c>
      <c r="K22" s="216">
        <f t="shared" si="2"/>
        <v>83.716345904445717</v>
      </c>
      <c r="L22" s="217"/>
      <c r="M22" s="217"/>
      <c r="N22" s="217"/>
      <c r="P22" s="217"/>
      <c r="Q22" s="217"/>
      <c r="R22" s="217"/>
    </row>
    <row r="23" spans="1:18" ht="23.1" customHeight="1" x14ac:dyDescent="0.4">
      <c r="A23" s="213">
        <v>20</v>
      </c>
      <c r="B23" s="214" t="s">
        <v>38</v>
      </c>
      <c r="C23" s="215">
        <v>119304</v>
      </c>
      <c r="D23" s="215">
        <v>96672</v>
      </c>
      <c r="E23" s="215">
        <v>25361</v>
      </c>
      <c r="F23" s="215">
        <v>32996</v>
      </c>
      <c r="G23" s="215">
        <v>19316</v>
      </c>
      <c r="H23" s="215">
        <v>94017</v>
      </c>
      <c r="I23" s="216">
        <f t="shared" si="0"/>
        <v>81.029973848320253</v>
      </c>
      <c r="J23" s="216">
        <f t="shared" si="1"/>
        <v>58.540429142926421</v>
      </c>
      <c r="K23" s="216">
        <f t="shared" si="2"/>
        <v>78.804566485616576</v>
      </c>
      <c r="L23" s="217"/>
      <c r="M23" s="217"/>
      <c r="N23" s="217"/>
      <c r="P23" s="217"/>
      <c r="Q23" s="217"/>
      <c r="R23" s="217"/>
    </row>
    <row r="24" spans="1:18" ht="23.1" customHeight="1" x14ac:dyDescent="0.4">
      <c r="A24" s="213">
        <v>21</v>
      </c>
      <c r="B24" s="214" t="s">
        <v>39</v>
      </c>
      <c r="C24" s="215">
        <v>36253</v>
      </c>
      <c r="D24" s="215">
        <v>22767</v>
      </c>
      <c r="E24" s="215">
        <v>11867</v>
      </c>
      <c r="F24" s="215">
        <v>4715</v>
      </c>
      <c r="G24" s="215">
        <v>3056</v>
      </c>
      <c r="H24" s="215">
        <v>23262</v>
      </c>
      <c r="I24" s="216">
        <f t="shared" si="0"/>
        <v>62.800319973519436</v>
      </c>
      <c r="J24" s="216">
        <f t="shared" si="1"/>
        <v>64.814422057264053</v>
      </c>
      <c r="K24" s="216">
        <f t="shared" si="2"/>
        <v>64.165724215926957</v>
      </c>
      <c r="L24" s="217"/>
      <c r="M24" s="217"/>
      <c r="N24" s="217"/>
      <c r="P24" s="217"/>
      <c r="Q24" s="217"/>
      <c r="R24" s="217"/>
    </row>
    <row r="25" spans="1:18" ht="23.1" customHeight="1" x14ac:dyDescent="0.4">
      <c r="A25" s="213">
        <v>22</v>
      </c>
      <c r="B25" s="219" t="s">
        <v>40</v>
      </c>
      <c r="C25" s="215">
        <v>1783</v>
      </c>
      <c r="D25" s="215">
        <v>0</v>
      </c>
      <c r="E25" s="215">
        <v>33</v>
      </c>
      <c r="F25" s="215">
        <v>938</v>
      </c>
      <c r="G25" s="215">
        <v>237</v>
      </c>
      <c r="H25" s="215">
        <v>1506</v>
      </c>
      <c r="I25" s="216">
        <f t="shared" si="0"/>
        <v>0</v>
      </c>
      <c r="J25" s="216">
        <f t="shared" si="1"/>
        <v>25.266524520255864</v>
      </c>
      <c r="K25" s="216">
        <f t="shared" si="2"/>
        <v>84.464385866517105</v>
      </c>
      <c r="L25" s="217"/>
      <c r="M25" s="217"/>
      <c r="N25" s="217"/>
      <c r="P25" s="217"/>
      <c r="Q25" s="217"/>
      <c r="R25" s="217"/>
    </row>
    <row r="26" spans="1:18" ht="23.1" customHeight="1" x14ac:dyDescent="0.4">
      <c r="A26" s="213">
        <v>23</v>
      </c>
      <c r="B26" s="219" t="s">
        <v>41</v>
      </c>
      <c r="C26" s="215">
        <v>0</v>
      </c>
      <c r="D26" s="215">
        <v>0</v>
      </c>
      <c r="E26" s="215">
        <v>0</v>
      </c>
      <c r="F26" s="215">
        <v>0</v>
      </c>
      <c r="G26" s="215">
        <v>0</v>
      </c>
      <c r="H26" s="215">
        <v>0</v>
      </c>
      <c r="I26" s="216" t="e">
        <f t="shared" si="0"/>
        <v>#DIV/0!</v>
      </c>
      <c r="J26" s="216" t="e">
        <f t="shared" si="1"/>
        <v>#DIV/0!</v>
      </c>
      <c r="K26" s="216" t="e">
        <f t="shared" si="2"/>
        <v>#DIV/0!</v>
      </c>
      <c r="L26" s="217"/>
      <c r="M26" s="217"/>
      <c r="N26" s="217"/>
      <c r="P26" s="217"/>
      <c r="Q26" s="217"/>
      <c r="R26" s="217"/>
    </row>
    <row r="27" spans="1:18" ht="23.1" customHeight="1" x14ac:dyDescent="0.4">
      <c r="A27" s="213">
        <v>24</v>
      </c>
      <c r="B27" s="219" t="s">
        <v>42</v>
      </c>
      <c r="C27" s="215">
        <v>2581</v>
      </c>
      <c r="D27" s="215">
        <v>1232</v>
      </c>
      <c r="E27" s="215">
        <v>266</v>
      </c>
      <c r="F27" s="215">
        <v>0</v>
      </c>
      <c r="G27" s="215">
        <v>0</v>
      </c>
      <c r="H27" s="215">
        <v>1245</v>
      </c>
      <c r="I27" s="216">
        <f t="shared" si="0"/>
        <v>47.733436652460284</v>
      </c>
      <c r="J27" s="216" t="e">
        <f t="shared" si="1"/>
        <v>#DIV/0!</v>
      </c>
      <c r="K27" s="216">
        <f t="shared" si="2"/>
        <v>48.237117396357995</v>
      </c>
      <c r="L27" s="217"/>
      <c r="M27" s="217"/>
      <c r="N27" s="217"/>
      <c r="P27" s="217"/>
      <c r="Q27" s="217"/>
      <c r="R27" s="217"/>
    </row>
    <row r="28" spans="1:18" ht="23.1" customHeight="1" x14ac:dyDescent="0.4">
      <c r="A28" s="213">
        <v>25</v>
      </c>
      <c r="B28" s="214" t="s">
        <v>43</v>
      </c>
      <c r="C28" s="215">
        <v>37828</v>
      </c>
      <c r="D28" s="215">
        <v>11598</v>
      </c>
      <c r="E28" s="215">
        <v>7755</v>
      </c>
      <c r="F28" s="215">
        <v>19559</v>
      </c>
      <c r="G28" s="215">
        <v>13963</v>
      </c>
      <c r="H28" s="215">
        <v>11598</v>
      </c>
      <c r="I28" s="216">
        <f t="shared" si="0"/>
        <v>30.659828698318709</v>
      </c>
      <c r="J28" s="216">
        <f t="shared" si="1"/>
        <v>71.389130323636181</v>
      </c>
      <c r="K28" s="216">
        <f t="shared" si="2"/>
        <v>30.659828698318709</v>
      </c>
      <c r="L28" s="217"/>
      <c r="M28" s="217"/>
      <c r="N28" s="217"/>
      <c r="P28" s="217"/>
      <c r="Q28" s="217"/>
      <c r="R28" s="217"/>
    </row>
    <row r="29" spans="1:18" ht="23.1" customHeight="1" x14ac:dyDescent="0.4">
      <c r="A29" s="213">
        <v>26</v>
      </c>
      <c r="B29" s="219" t="s">
        <v>44</v>
      </c>
      <c r="C29" s="215">
        <v>2085</v>
      </c>
      <c r="D29" s="215">
        <v>2085</v>
      </c>
      <c r="E29" s="215">
        <v>860</v>
      </c>
      <c r="F29" s="215">
        <v>1914</v>
      </c>
      <c r="G29" s="215">
        <v>1624</v>
      </c>
      <c r="H29" s="215">
        <v>1686</v>
      </c>
      <c r="I29" s="216">
        <f t="shared" si="0"/>
        <v>100</v>
      </c>
      <c r="J29" s="216">
        <f t="shared" si="1"/>
        <v>84.848484848484844</v>
      </c>
      <c r="K29" s="216">
        <f t="shared" si="2"/>
        <v>80.863309352517987</v>
      </c>
      <c r="L29" s="217"/>
      <c r="M29" s="217"/>
      <c r="N29" s="217"/>
      <c r="P29" s="217"/>
      <c r="Q29" s="217"/>
      <c r="R29" s="217"/>
    </row>
    <row r="30" spans="1:18" ht="23.1" customHeight="1" x14ac:dyDescent="0.4">
      <c r="A30" s="213">
        <v>27</v>
      </c>
      <c r="B30" s="219" t="s">
        <v>45</v>
      </c>
      <c r="C30" s="215">
        <v>16181</v>
      </c>
      <c r="D30" s="215">
        <v>13078</v>
      </c>
      <c r="E30" s="215">
        <v>5769</v>
      </c>
      <c r="F30" s="215">
        <v>14553</v>
      </c>
      <c r="G30" s="215">
        <v>14553</v>
      </c>
      <c r="H30" s="215">
        <v>13868</v>
      </c>
      <c r="I30" s="216">
        <f t="shared" si="0"/>
        <v>80.823187689265183</v>
      </c>
      <c r="J30" s="216">
        <f t="shared" si="1"/>
        <v>100</v>
      </c>
      <c r="K30" s="216">
        <f t="shared" si="2"/>
        <v>85.70545701748965</v>
      </c>
      <c r="L30" s="217"/>
      <c r="M30" s="217"/>
      <c r="N30" s="217"/>
      <c r="P30" s="217"/>
      <c r="Q30" s="217"/>
      <c r="R30" s="217"/>
    </row>
    <row r="31" spans="1:18" ht="23.1" customHeight="1" x14ac:dyDescent="0.4">
      <c r="A31" s="213">
        <v>28</v>
      </c>
      <c r="B31" s="214" t="s">
        <v>46</v>
      </c>
      <c r="C31" s="215">
        <v>6007</v>
      </c>
      <c r="D31" s="215">
        <v>3378</v>
      </c>
      <c r="E31" s="215">
        <v>1150</v>
      </c>
      <c r="F31" s="215">
        <v>5274</v>
      </c>
      <c r="G31" s="215">
        <v>5274</v>
      </c>
      <c r="H31" s="215">
        <v>5199</v>
      </c>
      <c r="I31" s="216">
        <f t="shared" si="0"/>
        <v>56.234393207924093</v>
      </c>
      <c r="J31" s="216">
        <f t="shared" si="1"/>
        <v>100</v>
      </c>
      <c r="K31" s="216">
        <f t="shared" si="2"/>
        <v>86.549026136174461</v>
      </c>
      <c r="L31" s="217"/>
      <c r="M31" s="217"/>
      <c r="N31" s="217"/>
      <c r="P31" s="217"/>
      <c r="Q31" s="217"/>
      <c r="R31" s="217"/>
    </row>
    <row r="32" spans="1:18" ht="23.1" customHeight="1" x14ac:dyDescent="0.4">
      <c r="A32" s="213">
        <v>29</v>
      </c>
      <c r="B32" s="214" t="s">
        <v>47</v>
      </c>
      <c r="C32" s="215">
        <v>13165</v>
      </c>
      <c r="D32" s="215">
        <v>6314</v>
      </c>
      <c r="E32" s="215">
        <v>2491</v>
      </c>
      <c r="F32" s="215">
        <v>12688</v>
      </c>
      <c r="G32" s="215">
        <v>978</v>
      </c>
      <c r="H32" s="215">
        <v>12687</v>
      </c>
      <c r="I32" s="216">
        <f t="shared" si="0"/>
        <v>47.960501329282188</v>
      </c>
      <c r="J32" s="216">
        <f t="shared" si="1"/>
        <v>7.7080706179066834</v>
      </c>
      <c r="K32" s="216">
        <f t="shared" si="2"/>
        <v>96.369160653247249</v>
      </c>
      <c r="L32" s="217"/>
      <c r="M32" s="217"/>
      <c r="N32" s="217"/>
      <c r="P32" s="217"/>
      <c r="Q32" s="217"/>
      <c r="R32" s="217"/>
    </row>
    <row r="33" spans="1:18" ht="23.1" customHeight="1" x14ac:dyDescent="0.4">
      <c r="A33" s="213">
        <v>30</v>
      </c>
      <c r="B33" s="214" t="s">
        <v>48</v>
      </c>
      <c r="C33" s="215">
        <v>8939</v>
      </c>
      <c r="D33" s="215">
        <v>6710</v>
      </c>
      <c r="E33" s="215">
        <v>3493</v>
      </c>
      <c r="F33" s="215">
        <v>4468</v>
      </c>
      <c r="G33" s="215">
        <v>4394</v>
      </c>
      <c r="H33" s="215">
        <v>8050</v>
      </c>
      <c r="I33" s="216">
        <f t="shared" si="0"/>
        <v>75.064324868553527</v>
      </c>
      <c r="J33" s="216">
        <f t="shared" si="1"/>
        <v>98.343777976723374</v>
      </c>
      <c r="K33" s="216">
        <f t="shared" si="2"/>
        <v>90.054815974941278</v>
      </c>
      <c r="L33" s="217"/>
      <c r="M33" s="217"/>
      <c r="N33" s="217"/>
      <c r="P33" s="217"/>
      <c r="Q33" s="217"/>
      <c r="R33" s="217"/>
    </row>
    <row r="34" spans="1:18" ht="23.1" customHeight="1" x14ac:dyDescent="0.4">
      <c r="A34" s="213">
        <v>31</v>
      </c>
      <c r="B34" s="214" t="s">
        <v>49</v>
      </c>
      <c r="C34" s="215">
        <v>1077</v>
      </c>
      <c r="D34" s="215">
        <v>737</v>
      </c>
      <c r="E34" s="215">
        <v>9</v>
      </c>
      <c r="F34" s="215">
        <v>477</v>
      </c>
      <c r="G34" s="215">
        <v>265</v>
      </c>
      <c r="H34" s="215">
        <v>1023</v>
      </c>
      <c r="I34" s="216">
        <f t="shared" si="0"/>
        <v>68.430826369545031</v>
      </c>
      <c r="J34" s="216">
        <f t="shared" si="1"/>
        <v>55.555555555555557</v>
      </c>
      <c r="K34" s="216">
        <f t="shared" si="2"/>
        <v>94.986072423398326</v>
      </c>
      <c r="L34" s="217"/>
      <c r="M34" s="217"/>
      <c r="N34" s="217"/>
      <c r="P34" s="217"/>
      <c r="Q34" s="217"/>
      <c r="R34" s="217"/>
    </row>
    <row r="35" spans="1:18" ht="23.1" customHeight="1" x14ac:dyDescent="0.4">
      <c r="A35" s="213">
        <v>32</v>
      </c>
      <c r="B35" s="214" t="s">
        <v>50</v>
      </c>
      <c r="C35" s="215">
        <v>46122</v>
      </c>
      <c r="D35" s="215">
        <v>42724</v>
      </c>
      <c r="E35" s="215">
        <v>8166</v>
      </c>
      <c r="F35" s="215">
        <v>45795</v>
      </c>
      <c r="G35" s="215">
        <v>38099</v>
      </c>
      <c r="H35" s="215">
        <v>46103</v>
      </c>
      <c r="I35" s="216">
        <f t="shared" si="0"/>
        <v>92.632583149039505</v>
      </c>
      <c r="J35" s="216">
        <f t="shared" si="1"/>
        <v>83.194671907413479</v>
      </c>
      <c r="K35" s="216">
        <f t="shared" si="2"/>
        <v>99.958804908720353</v>
      </c>
      <c r="L35" s="217"/>
      <c r="M35" s="217"/>
      <c r="N35" s="217"/>
      <c r="P35" s="217"/>
      <c r="Q35" s="217"/>
      <c r="R35" s="217"/>
    </row>
    <row r="36" spans="1:18" ht="23.1" customHeight="1" x14ac:dyDescent="0.4">
      <c r="A36" s="213">
        <v>33</v>
      </c>
      <c r="B36" s="214" t="s">
        <v>51</v>
      </c>
      <c r="C36" s="215">
        <v>148407</v>
      </c>
      <c r="D36" s="215">
        <v>70923</v>
      </c>
      <c r="E36" s="215">
        <v>40611</v>
      </c>
      <c r="F36" s="215">
        <v>148403</v>
      </c>
      <c r="G36" s="215">
        <v>88617</v>
      </c>
      <c r="H36" s="215">
        <v>146395</v>
      </c>
      <c r="I36" s="216">
        <f t="shared" si="0"/>
        <v>47.789524752875536</v>
      </c>
      <c r="J36" s="216">
        <f t="shared" si="1"/>
        <v>59.713752417403967</v>
      </c>
      <c r="K36" s="216">
        <f t="shared" si="2"/>
        <v>98.644268801336864</v>
      </c>
      <c r="L36" s="217"/>
      <c r="M36" s="217"/>
      <c r="N36" s="217"/>
      <c r="P36" s="217"/>
      <c r="Q36" s="217"/>
      <c r="R36" s="217"/>
    </row>
    <row r="37" spans="1:18" ht="23.1" customHeight="1" x14ac:dyDescent="0.4">
      <c r="A37" s="213">
        <v>34</v>
      </c>
      <c r="B37" s="214" t="s">
        <v>52</v>
      </c>
      <c r="C37" s="215">
        <v>73640</v>
      </c>
      <c r="D37" s="215">
        <v>25887</v>
      </c>
      <c r="E37" s="215">
        <v>18536</v>
      </c>
      <c r="F37" s="215">
        <v>65961</v>
      </c>
      <c r="G37" s="215">
        <v>65961</v>
      </c>
      <c r="H37" s="215">
        <v>73640</v>
      </c>
      <c r="I37" s="216">
        <f t="shared" si="0"/>
        <v>35.153449212384572</v>
      </c>
      <c r="J37" s="216">
        <f t="shared" si="1"/>
        <v>100</v>
      </c>
      <c r="K37" s="216">
        <f t="shared" si="2"/>
        <v>100</v>
      </c>
      <c r="L37" s="217"/>
      <c r="M37" s="217"/>
      <c r="N37" s="217"/>
      <c r="P37" s="217"/>
      <c r="Q37" s="217"/>
      <c r="R37" s="217"/>
    </row>
    <row r="38" spans="1:18" ht="23.1" customHeight="1" x14ac:dyDescent="0.4">
      <c r="A38" s="213">
        <v>35</v>
      </c>
      <c r="B38" s="214" t="s">
        <v>53</v>
      </c>
      <c r="C38" s="215">
        <v>95856</v>
      </c>
      <c r="D38" s="215">
        <v>80429</v>
      </c>
      <c r="E38" s="215">
        <v>71199</v>
      </c>
      <c r="F38" s="215">
        <v>95856</v>
      </c>
      <c r="G38" s="215">
        <v>95856</v>
      </c>
      <c r="H38" s="215">
        <v>7475</v>
      </c>
      <c r="I38" s="216">
        <f t="shared" si="0"/>
        <v>83.906067434485067</v>
      </c>
      <c r="J38" s="216">
        <f t="shared" si="1"/>
        <v>100</v>
      </c>
      <c r="K38" s="216">
        <f t="shared" si="2"/>
        <v>7.7981555666833584</v>
      </c>
      <c r="L38" s="217"/>
      <c r="M38" s="217"/>
      <c r="N38" s="217"/>
      <c r="P38" s="217"/>
      <c r="Q38" s="217"/>
      <c r="R38" s="217"/>
    </row>
    <row r="39" spans="1:18" ht="23.1" customHeight="1" x14ac:dyDescent="0.4">
      <c r="A39" s="213">
        <v>36</v>
      </c>
      <c r="B39" s="214" t="s">
        <v>54</v>
      </c>
      <c r="C39" s="215">
        <v>258</v>
      </c>
      <c r="D39" s="215">
        <v>249</v>
      </c>
      <c r="E39" s="215">
        <v>83</v>
      </c>
      <c r="F39" s="215">
        <v>256</v>
      </c>
      <c r="G39" s="215">
        <v>75</v>
      </c>
      <c r="H39" s="215">
        <v>257</v>
      </c>
      <c r="I39" s="216">
        <f t="shared" si="0"/>
        <v>96.511627906976756</v>
      </c>
      <c r="J39" s="216">
        <f t="shared" si="1"/>
        <v>29.296875</v>
      </c>
      <c r="K39" s="216">
        <f t="shared" si="2"/>
        <v>99.612403100775197</v>
      </c>
      <c r="L39" s="217"/>
      <c r="M39" s="217"/>
      <c r="N39" s="217"/>
      <c r="P39" s="217"/>
      <c r="Q39" s="217"/>
      <c r="R39" s="217"/>
    </row>
    <row r="40" spans="1:18" ht="23.1" customHeight="1" x14ac:dyDescent="0.4">
      <c r="A40" s="213">
        <v>37</v>
      </c>
      <c r="B40" s="214" t="s">
        <v>55</v>
      </c>
      <c r="C40" s="215">
        <v>0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6" t="e">
        <f t="shared" si="0"/>
        <v>#DIV/0!</v>
      </c>
      <c r="J40" s="216" t="e">
        <f t="shared" si="1"/>
        <v>#DIV/0!</v>
      </c>
      <c r="K40" s="216" t="e">
        <f t="shared" si="2"/>
        <v>#DIV/0!</v>
      </c>
      <c r="L40" s="217"/>
      <c r="M40" s="217"/>
      <c r="N40" s="217"/>
      <c r="P40" s="217"/>
      <c r="Q40" s="217"/>
      <c r="R40" s="217"/>
    </row>
    <row r="41" spans="1:18" ht="23.1" customHeight="1" x14ac:dyDescent="0.4">
      <c r="A41" s="213">
        <v>38</v>
      </c>
      <c r="B41" s="214" t="s">
        <v>56</v>
      </c>
      <c r="C41" s="215">
        <v>159</v>
      </c>
      <c r="D41" s="215">
        <v>509</v>
      </c>
      <c r="E41" s="215">
        <v>205</v>
      </c>
      <c r="F41" s="215">
        <v>609</v>
      </c>
      <c r="G41" s="215">
        <v>0</v>
      </c>
      <c r="H41" s="215">
        <v>666</v>
      </c>
      <c r="I41" s="216">
        <f t="shared" si="0"/>
        <v>320.12578616352198</v>
      </c>
      <c r="J41" s="216">
        <f t="shared" si="1"/>
        <v>0</v>
      </c>
      <c r="K41" s="216">
        <f t="shared" si="2"/>
        <v>418.86792452830196</v>
      </c>
      <c r="L41" s="217"/>
      <c r="M41" s="217"/>
      <c r="N41" s="217"/>
      <c r="P41" s="217"/>
      <c r="Q41" s="217"/>
      <c r="R41" s="217"/>
    </row>
    <row r="42" spans="1:18" ht="23.1" customHeight="1" x14ac:dyDescent="0.4">
      <c r="A42" s="213">
        <v>39</v>
      </c>
      <c r="B42" s="214" t="s">
        <v>57</v>
      </c>
      <c r="C42" s="215">
        <v>786</v>
      </c>
      <c r="D42" s="215">
        <v>772</v>
      </c>
      <c r="E42" s="215">
        <v>113</v>
      </c>
      <c r="F42" s="215">
        <v>708</v>
      </c>
      <c r="G42" s="215">
        <v>399</v>
      </c>
      <c r="H42" s="215">
        <v>784</v>
      </c>
      <c r="I42" s="216">
        <f t="shared" si="0"/>
        <v>98.218829516539444</v>
      </c>
      <c r="J42" s="216">
        <f t="shared" si="1"/>
        <v>56.355932203389834</v>
      </c>
      <c r="K42" s="216">
        <f t="shared" si="2"/>
        <v>99.745547073791357</v>
      </c>
      <c r="L42" s="217"/>
      <c r="M42" s="217"/>
      <c r="N42" s="217"/>
      <c r="P42" s="217"/>
      <c r="Q42" s="217"/>
      <c r="R42" s="217"/>
    </row>
    <row r="43" spans="1:18" ht="23.1" customHeight="1" x14ac:dyDescent="0.4">
      <c r="A43" s="213">
        <v>40</v>
      </c>
      <c r="B43" s="214" t="s">
        <v>61</v>
      </c>
      <c r="C43" s="215">
        <v>2546976</v>
      </c>
      <c r="D43" s="215">
        <v>1927801</v>
      </c>
      <c r="E43" s="215">
        <v>229358</v>
      </c>
      <c r="F43" s="215">
        <v>174794</v>
      </c>
      <c r="G43" s="215">
        <v>174794</v>
      </c>
      <c r="H43" s="215">
        <v>1536157</v>
      </c>
      <c r="I43" s="216">
        <f t="shared" si="0"/>
        <v>75.689798411920648</v>
      </c>
      <c r="J43" s="216">
        <f t="shared" si="1"/>
        <v>100</v>
      </c>
      <c r="K43" s="216">
        <f t="shared" si="2"/>
        <v>60.31297507318483</v>
      </c>
      <c r="L43" s="217"/>
      <c r="M43" s="217"/>
      <c r="N43" s="217"/>
      <c r="P43" s="217"/>
      <c r="Q43" s="217"/>
      <c r="R43" s="217"/>
    </row>
    <row r="44" spans="1:18" ht="23.1" customHeight="1" x14ac:dyDescent="0.4">
      <c r="A44" s="213">
        <v>41</v>
      </c>
      <c r="B44" s="214" t="s">
        <v>62</v>
      </c>
      <c r="C44" s="215">
        <v>1729218</v>
      </c>
      <c r="D44" s="215">
        <v>1660163</v>
      </c>
      <c r="E44" s="215">
        <v>153192</v>
      </c>
      <c r="F44" s="215">
        <v>1582898</v>
      </c>
      <c r="G44" s="215">
        <v>1028543</v>
      </c>
      <c r="H44" s="215">
        <v>1123904</v>
      </c>
      <c r="I44" s="216">
        <f t="shared" si="0"/>
        <v>96.006576383081836</v>
      </c>
      <c r="J44" s="216">
        <f t="shared" si="1"/>
        <v>64.978476187347511</v>
      </c>
      <c r="K44" s="216">
        <f t="shared" si="2"/>
        <v>64.994928343332077</v>
      </c>
      <c r="L44" s="217"/>
      <c r="M44" s="217"/>
      <c r="N44" s="217"/>
      <c r="P44" s="217"/>
      <c r="Q44" s="217"/>
      <c r="R44" s="217"/>
    </row>
    <row r="45" spans="1:18" ht="23.1" customHeight="1" x14ac:dyDescent="0.4">
      <c r="A45" s="213">
        <v>42</v>
      </c>
      <c r="B45" s="214" t="s">
        <v>68</v>
      </c>
      <c r="C45" s="215">
        <v>0</v>
      </c>
      <c r="D45" s="215">
        <v>0</v>
      </c>
      <c r="E45" s="215">
        <v>0</v>
      </c>
      <c r="F45" s="215">
        <v>0</v>
      </c>
      <c r="G45" s="215">
        <v>0</v>
      </c>
      <c r="H45" s="215">
        <v>0</v>
      </c>
      <c r="I45" s="216" t="e">
        <f t="shared" si="0"/>
        <v>#DIV/0!</v>
      </c>
      <c r="J45" s="216" t="e">
        <f t="shared" si="1"/>
        <v>#DIV/0!</v>
      </c>
      <c r="K45" s="216" t="e">
        <f t="shared" si="2"/>
        <v>#DIV/0!</v>
      </c>
      <c r="L45" s="217"/>
      <c r="M45" s="217"/>
      <c r="N45" s="217"/>
      <c r="P45" s="217"/>
      <c r="Q45" s="217"/>
      <c r="R45" s="217"/>
    </row>
    <row r="46" spans="1:18" ht="23.1" customHeight="1" x14ac:dyDescent="0.4">
      <c r="A46" s="213">
        <v>43</v>
      </c>
      <c r="B46" s="214" t="s">
        <v>69</v>
      </c>
      <c r="C46" s="215">
        <v>0</v>
      </c>
      <c r="D46" s="215">
        <v>0</v>
      </c>
      <c r="E46" s="215">
        <v>0</v>
      </c>
      <c r="F46" s="215">
        <v>0</v>
      </c>
      <c r="G46" s="215">
        <v>0</v>
      </c>
      <c r="H46" s="215">
        <v>0</v>
      </c>
      <c r="I46" s="216" t="e">
        <f t="shared" si="0"/>
        <v>#DIV/0!</v>
      </c>
      <c r="J46" s="216" t="e">
        <f t="shared" si="1"/>
        <v>#DIV/0!</v>
      </c>
      <c r="K46" s="216" t="e">
        <f t="shared" si="2"/>
        <v>#DIV/0!</v>
      </c>
      <c r="L46" s="217"/>
      <c r="M46" s="217"/>
      <c r="N46" s="217"/>
      <c r="P46" s="217"/>
      <c r="Q46" s="217"/>
      <c r="R46" s="217"/>
    </row>
    <row r="47" spans="1:18" ht="23.1" customHeight="1" x14ac:dyDescent="0.4">
      <c r="A47" s="213">
        <v>44</v>
      </c>
      <c r="B47" s="214" t="s">
        <v>70</v>
      </c>
      <c r="C47" s="215">
        <v>0</v>
      </c>
      <c r="D47" s="215">
        <v>0</v>
      </c>
      <c r="E47" s="215">
        <v>0</v>
      </c>
      <c r="F47" s="215">
        <v>0</v>
      </c>
      <c r="G47" s="215">
        <v>0</v>
      </c>
      <c r="H47" s="215">
        <v>0</v>
      </c>
      <c r="I47" s="216" t="e">
        <f t="shared" si="0"/>
        <v>#DIV/0!</v>
      </c>
      <c r="J47" s="216" t="e">
        <f t="shared" si="1"/>
        <v>#DIV/0!</v>
      </c>
      <c r="K47" s="216" t="e">
        <f t="shared" si="2"/>
        <v>#DIV/0!</v>
      </c>
      <c r="L47" s="217"/>
      <c r="M47" s="217"/>
      <c r="N47" s="217"/>
      <c r="P47" s="217"/>
      <c r="Q47" s="217"/>
      <c r="R47" s="217"/>
    </row>
    <row r="48" spans="1:18" ht="23.1" customHeight="1" x14ac:dyDescent="0.4">
      <c r="A48" s="213">
        <v>45</v>
      </c>
      <c r="B48" s="214" t="s">
        <v>73</v>
      </c>
      <c r="C48" s="215">
        <v>0</v>
      </c>
      <c r="D48" s="215">
        <v>0</v>
      </c>
      <c r="E48" s="215">
        <v>0</v>
      </c>
      <c r="F48" s="215">
        <v>0</v>
      </c>
      <c r="G48" s="215">
        <v>0</v>
      </c>
      <c r="H48" s="215">
        <v>0</v>
      </c>
      <c r="I48" s="216" t="e">
        <f t="shared" si="0"/>
        <v>#DIV/0!</v>
      </c>
      <c r="J48" s="216" t="e">
        <f t="shared" si="1"/>
        <v>#DIV/0!</v>
      </c>
      <c r="K48" s="216" t="e">
        <f t="shared" si="2"/>
        <v>#DIV/0!</v>
      </c>
      <c r="L48" s="217"/>
      <c r="M48" s="217"/>
      <c r="N48" s="217"/>
      <c r="P48" s="217"/>
      <c r="Q48" s="217"/>
      <c r="R48" s="217"/>
    </row>
    <row r="49" spans="1:18" ht="23.1" customHeight="1" x14ac:dyDescent="0.4">
      <c r="A49" s="213">
        <v>46</v>
      </c>
      <c r="B49" s="214" t="s">
        <v>77</v>
      </c>
      <c r="C49" s="215">
        <v>0</v>
      </c>
      <c r="D49" s="215">
        <v>0</v>
      </c>
      <c r="E49" s="215">
        <v>0</v>
      </c>
      <c r="F49" s="215">
        <v>0</v>
      </c>
      <c r="G49" s="215">
        <v>0</v>
      </c>
      <c r="H49" s="215">
        <v>0</v>
      </c>
      <c r="I49" s="216" t="e">
        <f t="shared" si="0"/>
        <v>#DIV/0!</v>
      </c>
      <c r="J49" s="216" t="e">
        <f t="shared" si="1"/>
        <v>#DIV/0!</v>
      </c>
      <c r="K49" s="216" t="e">
        <f t="shared" si="2"/>
        <v>#DIV/0!</v>
      </c>
      <c r="L49" s="217"/>
      <c r="M49" s="217"/>
      <c r="N49" s="217"/>
      <c r="P49" s="217"/>
      <c r="Q49" s="217"/>
      <c r="R49" s="217"/>
    </row>
    <row r="50" spans="1:18" ht="23.1" customHeight="1" x14ac:dyDescent="0.4">
      <c r="A50" s="213">
        <v>47</v>
      </c>
      <c r="B50" s="214" t="s">
        <v>78</v>
      </c>
      <c r="C50" s="215">
        <v>0</v>
      </c>
      <c r="D50" s="215">
        <v>0</v>
      </c>
      <c r="E50" s="215">
        <v>0</v>
      </c>
      <c r="F50" s="215">
        <v>0</v>
      </c>
      <c r="G50" s="215">
        <v>0</v>
      </c>
      <c r="H50" s="215">
        <v>0</v>
      </c>
      <c r="I50" s="216" t="e">
        <f>D50/C50*100</f>
        <v>#DIV/0!</v>
      </c>
      <c r="J50" s="216" t="e">
        <f>G50/F50*100</f>
        <v>#DIV/0!</v>
      </c>
      <c r="K50" s="216" t="e">
        <f>H50/C50*100</f>
        <v>#DIV/0!</v>
      </c>
      <c r="L50" s="217"/>
      <c r="M50" s="217"/>
      <c r="N50" s="217"/>
      <c r="P50" s="217"/>
      <c r="Q50" s="217"/>
      <c r="R50" s="217"/>
    </row>
    <row r="51" spans="1:18" ht="23.1" customHeight="1" x14ac:dyDescent="0.4">
      <c r="A51" s="213">
        <v>48</v>
      </c>
      <c r="B51" s="214" t="s">
        <v>82</v>
      </c>
      <c r="C51" s="215">
        <v>930932</v>
      </c>
      <c r="D51" s="215">
        <v>0</v>
      </c>
      <c r="E51" s="215">
        <v>237366</v>
      </c>
      <c r="F51" s="215">
        <v>0</v>
      </c>
      <c r="G51" s="215">
        <v>0</v>
      </c>
      <c r="H51" s="215">
        <v>930932</v>
      </c>
      <c r="I51" s="216">
        <f t="shared" si="0"/>
        <v>0</v>
      </c>
      <c r="J51" s="216" t="e">
        <f t="shared" si="1"/>
        <v>#DIV/0!</v>
      </c>
      <c r="K51" s="216">
        <f t="shared" si="2"/>
        <v>100</v>
      </c>
      <c r="L51" s="217"/>
      <c r="M51" s="217"/>
      <c r="N51" s="217"/>
      <c r="P51" s="217"/>
      <c r="Q51" s="217"/>
      <c r="R51" s="217"/>
    </row>
    <row r="52" spans="1:18" s="224" customFormat="1" ht="24.75" customHeight="1" x14ac:dyDescent="0.4">
      <c r="A52" s="220"/>
      <c r="B52" s="221" t="s">
        <v>317</v>
      </c>
      <c r="C52" s="222">
        <f>SUM(C4:C51)</f>
        <v>16085464</v>
      </c>
      <c r="D52" s="222">
        <f t="shared" ref="D52:H52" si="3">SUM(D4:D51)</f>
        <v>12137596</v>
      </c>
      <c r="E52" s="222">
        <f t="shared" si="3"/>
        <v>2102627</v>
      </c>
      <c r="F52" s="222">
        <f t="shared" si="3"/>
        <v>9763539</v>
      </c>
      <c r="G52" s="222">
        <f t="shared" si="3"/>
        <v>6101237</v>
      </c>
      <c r="H52" s="222">
        <f t="shared" si="3"/>
        <v>11756524</v>
      </c>
      <c r="I52" s="223">
        <f t="shared" si="0"/>
        <v>75.45692185192793</v>
      </c>
      <c r="J52" s="223">
        <f t="shared" si="1"/>
        <v>62.490015147171526</v>
      </c>
      <c r="K52" s="223">
        <f t="shared" si="2"/>
        <v>73.087876109759719</v>
      </c>
      <c r="L52" s="217"/>
      <c r="M52" s="217"/>
      <c r="N52" s="217"/>
      <c r="P52" s="217"/>
      <c r="Q52" s="217"/>
      <c r="R52" s="217"/>
    </row>
  </sheetData>
  <mergeCells count="2">
    <mergeCell ref="A1:K1"/>
    <mergeCell ref="A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52" workbookViewId="0">
      <selection activeCell="L17" sqref="L17"/>
    </sheetView>
  </sheetViews>
  <sheetFormatPr defaultColWidth="15.5703125" defaultRowHeight="15" x14ac:dyDescent="0.2"/>
  <cols>
    <col min="1" max="1" width="5" style="88" customWidth="1"/>
    <col min="2" max="2" width="30" style="60" customWidth="1"/>
    <col min="3" max="3" width="10.7109375" style="259" customWidth="1"/>
    <col min="4" max="4" width="11.28515625" style="49" customWidth="1"/>
    <col min="5" max="5" width="10" style="49" bestFit="1" customWidth="1"/>
    <col min="6" max="6" width="11.7109375" style="49" customWidth="1"/>
    <col min="7" max="7" width="10" style="60" customWidth="1"/>
    <col min="8" max="8" width="10.85546875" style="60" customWidth="1"/>
    <col min="9" max="9" width="11.5703125" style="60" customWidth="1"/>
    <col min="10" max="11" width="15.5703125" style="60" customWidth="1"/>
    <col min="12" max="16384" width="15.5703125" style="60"/>
  </cols>
  <sheetData>
    <row r="1" spans="1:10" x14ac:dyDescent="0.2">
      <c r="A1" s="714" t="s">
        <v>457</v>
      </c>
      <c r="B1" s="714"/>
      <c r="C1" s="714"/>
      <c r="D1" s="714"/>
      <c r="E1" s="714"/>
      <c r="F1" s="714"/>
      <c r="G1" s="714"/>
      <c r="H1" s="714"/>
      <c r="I1" s="714"/>
      <c r="J1" s="714"/>
    </row>
    <row r="2" spans="1:10" s="61" customFormat="1" ht="12.75" x14ac:dyDescent="0.2">
      <c r="A2" s="715" t="s">
        <v>458</v>
      </c>
      <c r="B2" s="715"/>
      <c r="C2" s="715"/>
      <c r="D2" s="715"/>
      <c r="E2" s="715"/>
      <c r="F2" s="715"/>
      <c r="G2" s="715"/>
      <c r="H2" s="715"/>
      <c r="I2" s="715"/>
      <c r="J2" s="715"/>
    </row>
    <row r="3" spans="1:10" s="62" customFormat="1" ht="12.75" x14ac:dyDescent="0.2">
      <c r="A3" s="716" t="s">
        <v>175</v>
      </c>
      <c r="B3" s="718" t="s">
        <v>3</v>
      </c>
      <c r="C3" s="719" t="s">
        <v>459</v>
      </c>
      <c r="D3" s="719"/>
      <c r="E3" s="719"/>
      <c r="F3" s="719"/>
      <c r="G3" s="719" t="s">
        <v>460</v>
      </c>
      <c r="H3" s="719"/>
      <c r="I3" s="720" t="s">
        <v>461</v>
      </c>
      <c r="J3" s="721"/>
    </row>
    <row r="4" spans="1:10" s="64" customFormat="1" ht="12.75" x14ac:dyDescent="0.2">
      <c r="A4" s="717"/>
      <c r="B4" s="718"/>
      <c r="C4" s="724" t="str">
        <f>'[2]Anx 34 (a) &amp; 34 (b)'!C4:D4</f>
        <v xml:space="preserve"> Disb 1st April to  MARCH 2020</v>
      </c>
      <c r="D4" s="724"/>
      <c r="E4" s="724" t="s">
        <v>462</v>
      </c>
      <c r="F4" s="724"/>
      <c r="G4" s="724" t="s">
        <v>462</v>
      </c>
      <c r="H4" s="724"/>
      <c r="I4" s="722"/>
      <c r="J4" s="723"/>
    </row>
    <row r="5" spans="1:10" s="61" customFormat="1" x14ac:dyDescent="0.25">
      <c r="A5" s="89" t="s">
        <v>185</v>
      </c>
      <c r="B5" s="90" t="s">
        <v>12</v>
      </c>
      <c r="C5" s="225" t="s">
        <v>463</v>
      </c>
      <c r="D5" s="226" t="s">
        <v>464</v>
      </c>
      <c r="E5" s="225" t="s">
        <v>465</v>
      </c>
      <c r="F5" s="226" t="s">
        <v>464</v>
      </c>
      <c r="G5" s="225" t="s">
        <v>465</v>
      </c>
      <c r="H5" s="226" t="s">
        <v>464</v>
      </c>
      <c r="I5" s="225" t="s">
        <v>465</v>
      </c>
      <c r="J5" s="226" t="s">
        <v>464</v>
      </c>
    </row>
    <row r="6" spans="1:10" s="61" customFormat="1" x14ac:dyDescent="0.2">
      <c r="A6" s="92">
        <v>1</v>
      </c>
      <c r="B6" s="227" t="str">
        <f>'[2]Anx 34 (a) &amp; 34 (b)'!B6</f>
        <v>Canara Bank</v>
      </c>
      <c r="C6" s="228">
        <f>'[2]Anx 34 (a) &amp; 34 (b)'!AC6</f>
        <v>111862</v>
      </c>
      <c r="D6" s="228">
        <f>'[2]Anx 34 (a) &amp; 34 (b)'!AD6</f>
        <v>3691.07</v>
      </c>
      <c r="E6" s="228">
        <f>'[2]Anx 34 (a) &amp; 34 (b)'!AE6</f>
        <v>1027622</v>
      </c>
      <c r="F6" s="228">
        <f>'[2]Anx 34 (a) &amp; 34 (b)'!AF6</f>
        <v>26627.39</v>
      </c>
      <c r="G6" s="229">
        <v>673777</v>
      </c>
      <c r="H6" s="230">
        <v>13452.64</v>
      </c>
      <c r="I6" s="229">
        <f t="shared" ref="I6:J10" si="0">E6-G6</f>
        <v>353845</v>
      </c>
      <c r="J6" s="230">
        <f t="shared" si="0"/>
        <v>13174.75</v>
      </c>
    </row>
    <row r="7" spans="1:10" x14ac:dyDescent="0.2">
      <c r="A7" s="92">
        <v>2</v>
      </c>
      <c r="B7" s="227" t="str">
        <f>'[2]Anx 34 (a) &amp; 34 (b)'!B7</f>
        <v>Corporation Bank</v>
      </c>
      <c r="C7" s="228">
        <f>'[2]Anx 34 (a) &amp; 34 (b)'!AC7</f>
        <v>10872</v>
      </c>
      <c r="D7" s="228">
        <f>'[2]Anx 34 (a) &amp; 34 (b)'!AD7</f>
        <v>517.31999999999994</v>
      </c>
      <c r="E7" s="228">
        <f>'[2]Anx 34 (a) &amp; 34 (b)'!AE7</f>
        <v>166540</v>
      </c>
      <c r="F7" s="228">
        <f>'[2]Anx 34 (a) &amp; 34 (b)'!AF7</f>
        <v>8300.44</v>
      </c>
      <c r="G7" s="229">
        <v>31300</v>
      </c>
      <c r="H7" s="230">
        <v>1709.92</v>
      </c>
      <c r="I7" s="229">
        <f t="shared" si="0"/>
        <v>135240</v>
      </c>
      <c r="J7" s="230">
        <f t="shared" si="0"/>
        <v>6590.52</v>
      </c>
    </row>
    <row r="8" spans="1:10" s="61" customFormat="1" x14ac:dyDescent="0.2">
      <c r="A8" s="92">
        <v>3</v>
      </c>
      <c r="B8" s="227" t="str">
        <f>'[2]Anx 34 (a) &amp; 34 (b)'!B8</f>
        <v>Syndicate Bank</v>
      </c>
      <c r="C8" s="228">
        <f>'[2]Anx 34 (a) &amp; 34 (b)'!AC8</f>
        <v>26005</v>
      </c>
      <c r="D8" s="228">
        <f>'[2]Anx 34 (a) &amp; 34 (b)'!AD8</f>
        <v>692.04</v>
      </c>
      <c r="E8" s="228">
        <f>'[2]Anx 34 (a) &amp; 34 (b)'!AE8</f>
        <v>293982</v>
      </c>
      <c r="F8" s="228">
        <f>'[2]Anx 34 (a) &amp; 34 (b)'!AF8</f>
        <v>3128.58</v>
      </c>
      <c r="G8" s="229">
        <v>90080</v>
      </c>
      <c r="H8" s="230">
        <v>2706.53</v>
      </c>
      <c r="I8" s="229">
        <f t="shared" si="0"/>
        <v>203902</v>
      </c>
      <c r="J8" s="230">
        <f t="shared" si="0"/>
        <v>422.04999999999973</v>
      </c>
    </row>
    <row r="9" spans="1:10" s="61" customFormat="1" x14ac:dyDescent="0.2">
      <c r="A9" s="92">
        <v>4</v>
      </c>
      <c r="B9" s="227" t="str">
        <f>'[2]Anx 34 (a) &amp; 34 (b)'!B9</f>
        <v>State Bank of India</v>
      </c>
      <c r="C9" s="228">
        <f>'[2]Anx 34 (a) &amp; 34 (b)'!AC9</f>
        <v>26964</v>
      </c>
      <c r="D9" s="228">
        <f>'[2]Anx 34 (a) &amp; 34 (b)'!AD9</f>
        <v>1313.4760999999999</v>
      </c>
      <c r="E9" s="228">
        <f>'[2]Anx 34 (a) &amp; 34 (b)'!AE9</f>
        <v>75219</v>
      </c>
      <c r="F9" s="228">
        <f>'[2]Anx 34 (a) &amp; 34 (b)'!AF9</f>
        <v>4070.6099999999992</v>
      </c>
      <c r="G9" s="229">
        <v>301202</v>
      </c>
      <c r="H9" s="230">
        <v>8261.6299999999992</v>
      </c>
      <c r="I9" s="229">
        <f t="shared" si="0"/>
        <v>-225983</v>
      </c>
      <c r="J9" s="230">
        <f t="shared" si="0"/>
        <v>-4191.0200000000004</v>
      </c>
    </row>
    <row r="10" spans="1:10" s="62" customFormat="1" ht="15.75" x14ac:dyDescent="0.25">
      <c r="A10" s="89"/>
      <c r="B10" s="231" t="s">
        <v>17</v>
      </c>
      <c r="C10" s="232">
        <f t="shared" ref="C10:H10" si="1">SUM(C6:C9)</f>
        <v>175703</v>
      </c>
      <c r="D10" s="232">
        <f t="shared" si="1"/>
        <v>6213.9061000000002</v>
      </c>
      <c r="E10" s="232">
        <f t="shared" si="1"/>
        <v>1563363</v>
      </c>
      <c r="F10" s="232">
        <f t="shared" si="1"/>
        <v>42127.020000000004</v>
      </c>
      <c r="G10" s="232">
        <f t="shared" si="1"/>
        <v>1096359</v>
      </c>
      <c r="H10" s="232">
        <f t="shared" si="1"/>
        <v>26130.720000000001</v>
      </c>
      <c r="I10" s="233">
        <f t="shared" si="0"/>
        <v>467004</v>
      </c>
      <c r="J10" s="234">
        <f t="shared" si="0"/>
        <v>15996.300000000003</v>
      </c>
    </row>
    <row r="11" spans="1:10" s="62" customFormat="1" ht="15.75" x14ac:dyDescent="0.25">
      <c r="A11" s="89"/>
      <c r="B11" s="231"/>
      <c r="C11" s="232"/>
      <c r="D11" s="235"/>
      <c r="E11" s="235"/>
      <c r="F11" s="236"/>
      <c r="G11" s="235"/>
      <c r="H11" s="235"/>
      <c r="I11" s="233"/>
      <c r="J11" s="234"/>
    </row>
    <row r="12" spans="1:10" s="61" customFormat="1" ht="15.75" x14ac:dyDescent="0.25">
      <c r="A12" s="89" t="s">
        <v>18</v>
      </c>
      <c r="B12" s="231" t="s">
        <v>198</v>
      </c>
      <c r="C12" s="228"/>
      <c r="D12" s="21"/>
      <c r="E12" s="237"/>
      <c r="F12" s="238"/>
      <c r="G12" s="229"/>
      <c r="H12" s="230"/>
      <c r="I12" s="229"/>
      <c r="J12" s="230"/>
    </row>
    <row r="13" spans="1:10" s="61" customFormat="1" x14ac:dyDescent="0.2">
      <c r="A13" s="92">
        <v>5</v>
      </c>
      <c r="B13" s="227" t="str">
        <f>'[2]Anx 34 (a) &amp; 34 (b)'!B13</f>
        <v>Allahabad Bank</v>
      </c>
      <c r="C13" s="228">
        <f>'[2]Anx 34 (a) &amp; 34 (b)'!AC13</f>
        <v>21</v>
      </c>
      <c r="D13" s="228">
        <f>'[2]Anx 34 (a) &amp; 34 (b)'!AD13</f>
        <v>0.26</v>
      </c>
      <c r="E13" s="228">
        <f>'[2]Anx 34 (a) &amp; 34 (b)'!AE13</f>
        <v>935</v>
      </c>
      <c r="F13" s="228">
        <f>'[2]Anx 34 (a) &amp; 34 (b)'!AF13</f>
        <v>15.75</v>
      </c>
      <c r="G13" s="229">
        <v>842</v>
      </c>
      <c r="H13" s="230">
        <v>15.89</v>
      </c>
      <c r="I13" s="229">
        <f t="shared" ref="I13:J27" si="2">E13-G13</f>
        <v>93</v>
      </c>
      <c r="J13" s="230">
        <f t="shared" si="2"/>
        <v>-0.14000000000000057</v>
      </c>
    </row>
    <row r="14" spans="1:10" s="61" customFormat="1" x14ac:dyDescent="0.2">
      <c r="A14" s="92">
        <v>6</v>
      </c>
      <c r="B14" s="227" t="str">
        <f>'[2]Anx 34 (a) &amp; 34 (b)'!B14</f>
        <v>Andhrabank</v>
      </c>
      <c r="C14" s="228">
        <f>'[2]Anx 34 (a) &amp; 34 (b)'!AC14</f>
        <v>2800</v>
      </c>
      <c r="D14" s="228">
        <f>'[2]Anx 34 (a) &amp; 34 (b)'!AD14</f>
        <v>83.097800000000007</v>
      </c>
      <c r="E14" s="228">
        <f>'[2]Anx 34 (a) &amp; 34 (b)'!AE14</f>
        <v>3587</v>
      </c>
      <c r="F14" s="228">
        <f>'[2]Anx 34 (a) &amp; 34 (b)'!AF14</f>
        <v>217.87549999999999</v>
      </c>
      <c r="G14" s="229">
        <v>1988</v>
      </c>
      <c r="H14" s="230">
        <v>131.83000000000001</v>
      </c>
      <c r="I14" s="229">
        <f t="shared" si="2"/>
        <v>1599</v>
      </c>
      <c r="J14" s="230">
        <f t="shared" si="2"/>
        <v>86.045499999999976</v>
      </c>
    </row>
    <row r="15" spans="1:10" s="61" customFormat="1" x14ac:dyDescent="0.2">
      <c r="A15" s="92">
        <v>7</v>
      </c>
      <c r="B15" s="227" t="str">
        <f>'[2]Anx 34 (a) &amp; 34 (b)'!B15</f>
        <v>Bank of Baroda</v>
      </c>
      <c r="C15" s="228">
        <f>'[2]Anx 34 (a) &amp; 34 (b)'!AC15</f>
        <v>12341</v>
      </c>
      <c r="D15" s="228">
        <f>'[2]Anx 34 (a) &amp; 34 (b)'!AD15</f>
        <v>182.46</v>
      </c>
      <c r="E15" s="228">
        <f>'[2]Anx 34 (a) &amp; 34 (b)'!AE15</f>
        <v>65489</v>
      </c>
      <c r="F15" s="228">
        <f>'[2]Anx 34 (a) &amp; 34 (b)'!AF15</f>
        <v>1668.5500000000002</v>
      </c>
      <c r="G15" s="229">
        <v>64465</v>
      </c>
      <c r="H15" s="230">
        <v>1625.04</v>
      </c>
      <c r="I15" s="229">
        <f t="shared" si="2"/>
        <v>1024</v>
      </c>
      <c r="J15" s="230">
        <f t="shared" si="2"/>
        <v>43.510000000000218</v>
      </c>
    </row>
    <row r="16" spans="1:10" s="61" customFormat="1" x14ac:dyDescent="0.2">
      <c r="A16" s="92">
        <v>8</v>
      </c>
      <c r="B16" s="227" t="str">
        <f>'[2]Anx 34 (a) &amp; 34 (b)'!B16</f>
        <v>Bank of India</v>
      </c>
      <c r="C16" s="228">
        <f>'[2]Anx 34 (a) &amp; 34 (b)'!AC16</f>
        <v>3040</v>
      </c>
      <c r="D16" s="228">
        <f>'[2]Anx 34 (a) &amp; 34 (b)'!AD16</f>
        <v>106.77</v>
      </c>
      <c r="E16" s="228">
        <f>'[2]Anx 34 (a) &amp; 34 (b)'!AE16</f>
        <v>7975</v>
      </c>
      <c r="F16" s="228">
        <f>'[2]Anx 34 (a) &amp; 34 (b)'!AF16</f>
        <v>392.71899999999999</v>
      </c>
      <c r="G16" s="229">
        <v>7319</v>
      </c>
      <c r="H16" s="230">
        <v>350.30549999999999</v>
      </c>
      <c r="I16" s="229">
        <f t="shared" si="2"/>
        <v>656</v>
      </c>
      <c r="J16" s="230">
        <f t="shared" si="2"/>
        <v>42.413499999999999</v>
      </c>
    </row>
    <row r="17" spans="1:10" s="61" customFormat="1" x14ac:dyDescent="0.2">
      <c r="A17" s="92">
        <v>9</v>
      </c>
      <c r="B17" s="227" t="str">
        <f>'[2]Anx 34 (a) &amp; 34 (b)'!B17</f>
        <v>Bank of Maharastra</v>
      </c>
      <c r="C17" s="228">
        <f>'[2]Anx 34 (a) &amp; 34 (b)'!AC17</f>
        <v>0</v>
      </c>
      <c r="D17" s="228">
        <f>'[2]Anx 34 (a) &amp; 34 (b)'!AD17</f>
        <v>0</v>
      </c>
      <c r="E17" s="228">
        <f>'[2]Anx 34 (a) &amp; 34 (b)'!AE17</f>
        <v>3183</v>
      </c>
      <c r="F17" s="228">
        <f>'[2]Anx 34 (a) &amp; 34 (b)'!AF17</f>
        <v>1395.9439000000002</v>
      </c>
      <c r="G17" s="229">
        <v>3201</v>
      </c>
      <c r="H17" s="230">
        <v>216.9254</v>
      </c>
      <c r="I17" s="229">
        <f t="shared" si="2"/>
        <v>-18</v>
      </c>
      <c r="J17" s="230">
        <f t="shared" si="2"/>
        <v>1179.0185000000001</v>
      </c>
    </row>
    <row r="18" spans="1:10" s="61" customFormat="1" x14ac:dyDescent="0.2">
      <c r="A18" s="92">
        <v>10</v>
      </c>
      <c r="B18" s="227" t="str">
        <f>'[2]Anx 34 (a) &amp; 34 (b)'!B18</f>
        <v>Central Bank of India</v>
      </c>
      <c r="C18" s="228">
        <f>'[2]Anx 34 (a) &amp; 34 (b)'!AC18</f>
        <v>158</v>
      </c>
      <c r="D18" s="228">
        <f>'[2]Anx 34 (a) &amp; 34 (b)'!AD18</f>
        <v>2.19</v>
      </c>
      <c r="E18" s="228">
        <f>'[2]Anx 34 (a) &amp; 34 (b)'!AE18</f>
        <v>6351</v>
      </c>
      <c r="F18" s="228">
        <f>'[2]Anx 34 (a) &amp; 34 (b)'!AF18</f>
        <v>254.69499999999999</v>
      </c>
      <c r="G18" s="229">
        <v>5318</v>
      </c>
      <c r="H18" s="230">
        <v>215.43</v>
      </c>
      <c r="I18" s="229">
        <f t="shared" si="2"/>
        <v>1033</v>
      </c>
      <c r="J18" s="230">
        <f t="shared" si="2"/>
        <v>39.264999999999986</v>
      </c>
    </row>
    <row r="19" spans="1:10" s="61" customFormat="1" x14ac:dyDescent="0.2">
      <c r="A19" s="92">
        <v>11</v>
      </c>
      <c r="B19" s="227" t="str">
        <f>'[2]Anx 34 (a) &amp; 34 (b)'!B19</f>
        <v xml:space="preserve">Indian Bank </v>
      </c>
      <c r="C19" s="228">
        <f>'[2]Anx 34 (a) &amp; 34 (b)'!AC19</f>
        <v>0</v>
      </c>
      <c r="D19" s="228">
        <f>'[2]Anx 34 (a) &amp; 34 (b)'!AD19</f>
        <v>0</v>
      </c>
      <c r="E19" s="228">
        <f>'[2]Anx 34 (a) &amp; 34 (b)'!AE19</f>
        <v>0</v>
      </c>
      <c r="F19" s="228">
        <f>'[2]Anx 34 (a) &amp; 34 (b)'!AF19</f>
        <v>0</v>
      </c>
      <c r="G19" s="229">
        <v>4188</v>
      </c>
      <c r="H19" s="230">
        <v>288.09679999999997</v>
      </c>
      <c r="I19" s="229">
        <f t="shared" si="2"/>
        <v>-4188</v>
      </c>
      <c r="J19" s="230">
        <f t="shared" si="2"/>
        <v>-288.09679999999997</v>
      </c>
    </row>
    <row r="20" spans="1:10" s="61" customFormat="1" x14ac:dyDescent="0.2">
      <c r="A20" s="92">
        <v>12</v>
      </c>
      <c r="B20" s="227" t="str">
        <f>'[2]Anx 34 (a) &amp; 34 (b)'!B20</f>
        <v>Indian Overseas Bank</v>
      </c>
      <c r="C20" s="228">
        <f>'[2]Anx 34 (a) &amp; 34 (b)'!AC20</f>
        <v>69</v>
      </c>
      <c r="D20" s="228">
        <f>'[2]Anx 34 (a) &amp; 34 (b)'!AD20</f>
        <v>0.59</v>
      </c>
      <c r="E20" s="228">
        <f>'[2]Anx 34 (a) &amp; 34 (b)'!AE20</f>
        <v>30973</v>
      </c>
      <c r="F20" s="228">
        <f>'[2]Anx 34 (a) &amp; 34 (b)'!AF20</f>
        <v>399.52570000000003</v>
      </c>
      <c r="G20" s="229">
        <v>30939</v>
      </c>
      <c r="H20" s="230">
        <v>399.15069999999997</v>
      </c>
      <c r="I20" s="229">
        <f t="shared" si="2"/>
        <v>34</v>
      </c>
      <c r="J20" s="230">
        <f t="shared" si="2"/>
        <v>0.37500000000005684</v>
      </c>
    </row>
    <row r="21" spans="1:10" s="61" customFormat="1" x14ac:dyDescent="0.2">
      <c r="A21" s="92">
        <v>13</v>
      </c>
      <c r="B21" s="227" t="str">
        <f>'[2]Anx 34 (a) &amp; 34 (b)'!B21</f>
        <v>Oriental Bank of Commerce</v>
      </c>
      <c r="C21" s="228">
        <f>'[2]Anx 34 (a) &amp; 34 (b)'!AC21</f>
        <v>262</v>
      </c>
      <c r="D21" s="228">
        <f>'[2]Anx 34 (a) &amp; 34 (b)'!AD21</f>
        <v>24.318099999999998</v>
      </c>
      <c r="E21" s="228">
        <f>'[2]Anx 34 (a) &amp; 34 (b)'!AE21</f>
        <v>1761</v>
      </c>
      <c r="F21" s="228">
        <f>'[2]Anx 34 (a) &amp; 34 (b)'!AF21</f>
        <v>116.04</v>
      </c>
      <c r="G21" s="229">
        <v>1882</v>
      </c>
      <c r="H21" s="230">
        <v>116.1778</v>
      </c>
      <c r="I21" s="229">
        <f t="shared" si="2"/>
        <v>-121</v>
      </c>
      <c r="J21" s="230">
        <f t="shared" si="2"/>
        <v>-0.13779999999999859</v>
      </c>
    </row>
    <row r="22" spans="1:10" s="61" customFormat="1" x14ac:dyDescent="0.2">
      <c r="A22" s="92">
        <v>14</v>
      </c>
      <c r="B22" s="227" t="str">
        <f>'[2]Anx 34 (a) &amp; 34 (b)'!B22</f>
        <v>Punjab National Bank</v>
      </c>
      <c r="C22" s="228">
        <f>'[2]Anx 34 (a) &amp; 34 (b)'!AC22</f>
        <v>1002</v>
      </c>
      <c r="D22" s="228">
        <f>'[2]Anx 34 (a) &amp; 34 (b)'!AD22</f>
        <v>56.913399999999996</v>
      </c>
      <c r="E22" s="228">
        <f>'[2]Anx 34 (a) &amp; 34 (b)'!AE22</f>
        <v>2928</v>
      </c>
      <c r="F22" s="228">
        <f>'[2]Anx 34 (a) &amp; 34 (b)'!AF22</f>
        <v>164.8621</v>
      </c>
      <c r="G22" s="229">
        <v>3826</v>
      </c>
      <c r="H22" s="230">
        <v>185.00960000000001</v>
      </c>
      <c r="I22" s="229">
        <f t="shared" si="2"/>
        <v>-898</v>
      </c>
      <c r="J22" s="230">
        <f t="shared" si="2"/>
        <v>-20.147500000000008</v>
      </c>
    </row>
    <row r="23" spans="1:10" s="61" customFormat="1" x14ac:dyDescent="0.2">
      <c r="A23" s="92">
        <v>15</v>
      </c>
      <c r="B23" s="227" t="str">
        <f>'[2]Anx 34 (a) &amp; 34 (b)'!B23</f>
        <v>Punjab and Synd Bank</v>
      </c>
      <c r="C23" s="228">
        <f>'[2]Anx 34 (a) &amp; 34 (b)'!AC23</f>
        <v>141</v>
      </c>
      <c r="D23" s="228">
        <f>'[2]Anx 34 (a) &amp; 34 (b)'!AD23</f>
        <v>11.407299999999999</v>
      </c>
      <c r="E23" s="228">
        <f>'[2]Anx 34 (a) &amp; 34 (b)'!AE23</f>
        <v>141</v>
      </c>
      <c r="F23" s="228">
        <f>'[2]Anx 34 (a) &amp; 34 (b)'!AF23</f>
        <v>8.1507000000000005</v>
      </c>
      <c r="G23" s="229">
        <v>240</v>
      </c>
      <c r="H23" s="230">
        <v>13.149900000000001</v>
      </c>
      <c r="I23" s="229">
        <f t="shared" si="2"/>
        <v>-99</v>
      </c>
      <c r="J23" s="230">
        <f t="shared" si="2"/>
        <v>-4.9992000000000001</v>
      </c>
    </row>
    <row r="24" spans="1:10" s="61" customFormat="1" x14ac:dyDescent="0.2">
      <c r="A24" s="92">
        <v>16</v>
      </c>
      <c r="B24" s="227" t="str">
        <f>'[2]Anx 34 (a) &amp; 34 (b)'!B24</f>
        <v>UCO Bank</v>
      </c>
      <c r="C24" s="228">
        <f>'[2]Anx 34 (a) &amp; 34 (b)'!AC24</f>
        <v>293</v>
      </c>
      <c r="D24" s="228">
        <f>'[2]Anx 34 (a) &amp; 34 (b)'!AD24</f>
        <v>3.94</v>
      </c>
      <c r="E24" s="228">
        <f>'[2]Anx 34 (a) &amp; 34 (b)'!AE24</f>
        <v>785</v>
      </c>
      <c r="F24" s="228">
        <f>'[2]Anx 34 (a) &amp; 34 (b)'!AF24</f>
        <v>27.729999999999997</v>
      </c>
      <c r="G24" s="229">
        <v>5025</v>
      </c>
      <c r="H24" s="230">
        <v>217.06</v>
      </c>
      <c r="I24" s="229">
        <f t="shared" si="2"/>
        <v>-4240</v>
      </c>
      <c r="J24" s="230">
        <f t="shared" si="2"/>
        <v>-189.33</v>
      </c>
    </row>
    <row r="25" spans="1:10" s="61" customFormat="1" x14ac:dyDescent="0.2">
      <c r="A25" s="92">
        <v>17</v>
      </c>
      <c r="B25" s="227" t="str">
        <f>'[2]Anx 34 (a) &amp; 34 (b)'!B25</f>
        <v>Union Bank Of India</v>
      </c>
      <c r="C25" s="228">
        <f>'[2]Anx 34 (a) &amp; 34 (b)'!AC25</f>
        <v>4170</v>
      </c>
      <c r="D25" s="228">
        <f>'[2]Anx 34 (a) &amp; 34 (b)'!AD25</f>
        <v>83.930899999999994</v>
      </c>
      <c r="E25" s="228">
        <f>'[2]Anx 34 (a) &amp; 34 (b)'!AE25</f>
        <v>15811</v>
      </c>
      <c r="F25" s="228">
        <f>'[2]Anx 34 (a) &amp; 34 (b)'!AF25</f>
        <v>552.40629999999999</v>
      </c>
      <c r="G25" s="229">
        <v>13476</v>
      </c>
      <c r="H25" s="230">
        <v>427.80949271999998</v>
      </c>
      <c r="I25" s="229">
        <f>E25-G25</f>
        <v>2335</v>
      </c>
      <c r="J25" s="230">
        <f>F25-H25</f>
        <v>124.59680728000001</v>
      </c>
    </row>
    <row r="26" spans="1:10" s="61" customFormat="1" x14ac:dyDescent="0.2">
      <c r="A26" s="92">
        <v>18</v>
      </c>
      <c r="B26" s="227" t="str">
        <f>'[2]Anx 34 (a) &amp; 34 (b)'!B26</f>
        <v>United Bank of India</v>
      </c>
      <c r="C26" s="228">
        <f>'[2]Anx 34 (a) &amp; 34 (b)'!AC26</f>
        <v>40</v>
      </c>
      <c r="D26" s="228">
        <f>'[2]Anx 34 (a) &amp; 34 (b)'!AD26</f>
        <v>3.41</v>
      </c>
      <c r="E26" s="228">
        <f>'[2]Anx 34 (a) &amp; 34 (b)'!AE26</f>
        <v>342</v>
      </c>
      <c r="F26" s="228">
        <f>'[2]Anx 34 (a) &amp; 34 (b)'!AF26</f>
        <v>21.880000000000003</v>
      </c>
      <c r="G26" s="229">
        <v>173</v>
      </c>
      <c r="H26" s="230">
        <v>39.770000000000003</v>
      </c>
      <c r="I26" s="229">
        <f t="shared" si="2"/>
        <v>169</v>
      </c>
      <c r="J26" s="230">
        <f t="shared" si="2"/>
        <v>-17.89</v>
      </c>
    </row>
    <row r="27" spans="1:10" s="62" customFormat="1" ht="15.75" x14ac:dyDescent="0.25">
      <c r="A27" s="89"/>
      <c r="B27" s="231" t="s">
        <v>34</v>
      </c>
      <c r="C27" s="232">
        <f t="shared" ref="C27:H27" si="3">SUM(C13:C26)</f>
        <v>24337</v>
      </c>
      <c r="D27" s="232">
        <f t="shared" si="3"/>
        <v>559.28749999999991</v>
      </c>
      <c r="E27" s="232">
        <f t="shared" si="3"/>
        <v>140261</v>
      </c>
      <c r="F27" s="232">
        <f t="shared" si="3"/>
        <v>5236.1282000000001</v>
      </c>
      <c r="G27" s="232">
        <f t="shared" si="3"/>
        <v>142882</v>
      </c>
      <c r="H27" s="232">
        <f t="shared" si="3"/>
        <v>4241.6451927199996</v>
      </c>
      <c r="I27" s="233">
        <f t="shared" si="2"/>
        <v>-2621</v>
      </c>
      <c r="J27" s="234">
        <f t="shared" si="2"/>
        <v>994.48300728000049</v>
      </c>
    </row>
    <row r="28" spans="1:10" s="61" customFormat="1" ht="15.75" x14ac:dyDescent="0.25">
      <c r="A28" s="89" t="s">
        <v>35</v>
      </c>
      <c r="B28" s="231" t="s">
        <v>36</v>
      </c>
      <c r="C28" s="228"/>
      <c r="D28" s="21"/>
      <c r="E28" s="237"/>
      <c r="F28" s="238"/>
      <c r="G28" s="229"/>
      <c r="H28" s="230"/>
      <c r="I28" s="229"/>
      <c r="J28" s="230"/>
    </row>
    <row r="29" spans="1:10" s="61" customFormat="1" ht="15.75" x14ac:dyDescent="0.25">
      <c r="A29" s="89"/>
      <c r="B29" s="231"/>
      <c r="C29" s="228"/>
      <c r="D29" s="239"/>
      <c r="E29" s="240"/>
      <c r="F29" s="241"/>
      <c r="G29" s="229"/>
      <c r="H29" s="230"/>
      <c r="I29" s="229"/>
      <c r="J29" s="230"/>
    </row>
    <row r="30" spans="1:10" s="61" customFormat="1" x14ac:dyDescent="0.2">
      <c r="A30" s="92">
        <v>19</v>
      </c>
      <c r="B30" s="227" t="str">
        <f>'[2]Anx 34 (a) &amp; 34 (b)'!B30</f>
        <v>IDBI Bank</v>
      </c>
      <c r="C30" s="228">
        <f>'[2]Anx 34 (a) &amp; 34 (b)'!AC30</f>
        <v>3487</v>
      </c>
      <c r="D30" s="228">
        <f>'[2]Anx 34 (a) &amp; 34 (b)'!AD30</f>
        <v>199.84639999999999</v>
      </c>
      <c r="E30" s="228">
        <f>'[2]Anx 34 (a) &amp; 34 (b)'!AE30</f>
        <v>5364</v>
      </c>
      <c r="F30" s="228">
        <f>'[2]Anx 34 (a) &amp; 34 (b)'!AF30</f>
        <v>524.67609999999991</v>
      </c>
      <c r="G30" s="229">
        <v>6320</v>
      </c>
      <c r="H30" s="230">
        <v>531.73069999999996</v>
      </c>
      <c r="I30" s="229">
        <f t="shared" ref="I30:J51" si="4">E30-G30</f>
        <v>-956</v>
      </c>
      <c r="J30" s="230">
        <f t="shared" si="4"/>
        <v>-7.0546000000000504</v>
      </c>
    </row>
    <row r="31" spans="1:10" s="61" customFormat="1" x14ac:dyDescent="0.2">
      <c r="A31" s="92">
        <v>20</v>
      </c>
      <c r="B31" s="227" t="str">
        <f>'[2]Anx 34 (a) &amp; 34 (b)'!B31</f>
        <v>Karnataka Bank Ltd</v>
      </c>
      <c r="C31" s="228">
        <f>'[2]Anx 34 (a) &amp; 34 (b)'!AC31</f>
        <v>16451</v>
      </c>
      <c r="D31" s="228">
        <f>'[2]Anx 34 (a) &amp; 34 (b)'!AD31</f>
        <v>226.86449999999999</v>
      </c>
      <c r="E31" s="228">
        <f>'[2]Anx 34 (a) &amp; 34 (b)'!AE31</f>
        <v>19080</v>
      </c>
      <c r="F31" s="228">
        <f>'[2]Anx 34 (a) &amp; 34 (b)'!AF31</f>
        <v>496.57000000000005</v>
      </c>
      <c r="G31" s="229">
        <v>20599</v>
      </c>
      <c r="H31" s="230">
        <v>546.96</v>
      </c>
      <c r="I31" s="229">
        <f t="shared" si="4"/>
        <v>-1519</v>
      </c>
      <c r="J31" s="230">
        <f t="shared" si="4"/>
        <v>-50.389999999999986</v>
      </c>
    </row>
    <row r="32" spans="1:10" s="61" customFormat="1" x14ac:dyDescent="0.2">
      <c r="A32" s="92">
        <v>21</v>
      </c>
      <c r="B32" s="227" t="str">
        <f>'[2]Anx 34 (a) &amp; 34 (b)'!B32</f>
        <v>Kotak Mahendra Bank</v>
      </c>
      <c r="C32" s="228">
        <f>'[2]Anx 34 (a) &amp; 34 (b)'!AC32</f>
        <v>8401</v>
      </c>
      <c r="D32" s="228">
        <f>'[2]Anx 34 (a) &amp; 34 (b)'!AD32</f>
        <v>72.585399999999993</v>
      </c>
      <c r="E32" s="228">
        <f>'[2]Anx 34 (a) &amp; 34 (b)'!AE32</f>
        <v>12260</v>
      </c>
      <c r="F32" s="228">
        <f>'[2]Anx 34 (a) &amp; 34 (b)'!AF32</f>
        <v>455.87079999999997</v>
      </c>
      <c r="G32" s="229">
        <v>14986</v>
      </c>
      <c r="H32" s="230">
        <v>271.05059999999997</v>
      </c>
      <c r="I32" s="229">
        <f>E32-G32</f>
        <v>-2726</v>
      </c>
      <c r="J32" s="230">
        <f>F32-H32</f>
        <v>184.8202</v>
      </c>
    </row>
    <row r="33" spans="1:10" s="61" customFormat="1" x14ac:dyDescent="0.2">
      <c r="A33" s="92">
        <v>22</v>
      </c>
      <c r="B33" s="227" t="str">
        <f>'[2]Anx 34 (a) &amp; 34 (b)'!B33</f>
        <v>Cathelic Syrian Bank Ltd.</v>
      </c>
      <c r="C33" s="228">
        <f>'[2]Anx 34 (a) &amp; 34 (b)'!AC33</f>
        <v>0</v>
      </c>
      <c r="D33" s="228">
        <f>'[2]Anx 34 (a) &amp; 34 (b)'!AD33</f>
        <v>0</v>
      </c>
      <c r="E33" s="228">
        <f>'[2]Anx 34 (a) &amp; 34 (b)'!AE33</f>
        <v>5881</v>
      </c>
      <c r="F33" s="228">
        <f>'[2]Anx 34 (a) &amp; 34 (b)'!AF33</f>
        <v>84.154060000000001</v>
      </c>
      <c r="G33" s="229">
        <v>5795</v>
      </c>
      <c r="H33" s="230">
        <v>56.863</v>
      </c>
      <c r="I33" s="229">
        <f t="shared" si="4"/>
        <v>86</v>
      </c>
      <c r="J33" s="230">
        <f t="shared" si="4"/>
        <v>27.291060000000002</v>
      </c>
    </row>
    <row r="34" spans="1:10" s="61" customFormat="1" x14ac:dyDescent="0.2">
      <c r="A34" s="92">
        <v>23</v>
      </c>
      <c r="B34" s="227" t="str">
        <f>'[2]Anx 34 (a) &amp; 34 (b)'!B34</f>
        <v>City Union Bank Ltd</v>
      </c>
      <c r="C34" s="228">
        <f>'[2]Anx 34 (a) &amp; 34 (b)'!AC34</f>
        <v>702</v>
      </c>
      <c r="D34" s="228">
        <f>'[2]Anx 34 (a) &amp; 34 (b)'!AD34</f>
        <v>21.104199999999999</v>
      </c>
      <c r="E34" s="228">
        <f>'[2]Anx 34 (a) &amp; 34 (b)'!AE34</f>
        <v>298</v>
      </c>
      <c r="F34" s="228">
        <f>'[2]Anx 34 (a) &amp; 34 (b)'!AF34</f>
        <v>14.494</v>
      </c>
      <c r="G34" s="229">
        <v>22</v>
      </c>
      <c r="H34" s="230">
        <v>0.24970000000000001</v>
      </c>
      <c r="I34" s="229">
        <f t="shared" si="4"/>
        <v>276</v>
      </c>
      <c r="J34" s="230">
        <f t="shared" si="4"/>
        <v>14.244299999999999</v>
      </c>
    </row>
    <row r="35" spans="1:10" s="61" customFormat="1" x14ac:dyDescent="0.2">
      <c r="A35" s="92">
        <v>24</v>
      </c>
      <c r="B35" s="227" t="str">
        <f>'[2]Anx 34 (a) &amp; 34 (b)'!B35</f>
        <v>Dhanalaxmi Bank Ltd.</v>
      </c>
      <c r="C35" s="228">
        <f>'[2]Anx 34 (a) &amp; 34 (b)'!AC35</f>
        <v>15</v>
      </c>
      <c r="D35" s="228">
        <f>'[2]Anx 34 (a) &amp; 34 (b)'!AD35</f>
        <v>0.2</v>
      </c>
      <c r="E35" s="228">
        <f>'[2]Anx 34 (a) &amp; 34 (b)'!AE35</f>
        <v>1389</v>
      </c>
      <c r="F35" s="228">
        <f>'[2]Anx 34 (a) &amp; 34 (b)'!AF35</f>
        <v>22</v>
      </c>
      <c r="G35" s="229">
        <v>1398</v>
      </c>
      <c r="H35" s="230">
        <v>22.65</v>
      </c>
      <c r="I35" s="229">
        <f t="shared" si="4"/>
        <v>-9</v>
      </c>
      <c r="J35" s="230">
        <f t="shared" si="4"/>
        <v>-0.64999999999999858</v>
      </c>
    </row>
    <row r="36" spans="1:10" s="61" customFormat="1" x14ac:dyDescent="0.2">
      <c r="A36" s="92">
        <v>25</v>
      </c>
      <c r="B36" s="227" t="str">
        <f>'[2]Anx 34 (a) &amp; 34 (b)'!B36</f>
        <v>Federal Bank Ltd.</v>
      </c>
      <c r="C36" s="228">
        <f>'[2]Anx 34 (a) &amp; 34 (b)'!AC36</f>
        <v>29872</v>
      </c>
      <c r="D36" s="228">
        <f>'[2]Anx 34 (a) &amp; 34 (b)'!AD36</f>
        <v>569.48529999999994</v>
      </c>
      <c r="E36" s="228">
        <f>'[2]Anx 34 (a) &amp; 34 (b)'!AE36</f>
        <v>22214</v>
      </c>
      <c r="F36" s="228">
        <f>'[2]Anx 34 (a) &amp; 34 (b)'!AF36</f>
        <v>789.56420000000003</v>
      </c>
      <c r="G36" s="229">
        <v>16388</v>
      </c>
      <c r="H36" s="230">
        <v>674.20090000000005</v>
      </c>
      <c r="I36" s="229">
        <f t="shared" si="4"/>
        <v>5826</v>
      </c>
      <c r="J36" s="230">
        <f t="shared" si="4"/>
        <v>115.36329999999998</v>
      </c>
    </row>
    <row r="37" spans="1:10" s="61" customFormat="1" x14ac:dyDescent="0.2">
      <c r="A37" s="92">
        <v>26</v>
      </c>
      <c r="B37" s="227" t="str">
        <f>'[2]Anx 34 (a) &amp; 34 (b)'!B37</f>
        <v>J and K Bank Ltd</v>
      </c>
      <c r="C37" s="228">
        <f>'[2]Anx 34 (a) &amp; 34 (b)'!AC37</f>
        <v>0</v>
      </c>
      <c r="D37" s="228">
        <f>'[2]Anx 34 (a) &amp; 34 (b)'!AD37</f>
        <v>0</v>
      </c>
      <c r="E37" s="228">
        <f>'[2]Anx 34 (a) &amp; 34 (b)'!AE37</f>
        <v>1027</v>
      </c>
      <c r="F37" s="228">
        <f>'[2]Anx 34 (a) &amp; 34 (b)'!AF37</f>
        <v>297.15000000000003</v>
      </c>
      <c r="G37" s="229">
        <v>2184</v>
      </c>
      <c r="H37" s="230">
        <v>1327.4</v>
      </c>
      <c r="I37" s="229">
        <f t="shared" si="4"/>
        <v>-1157</v>
      </c>
      <c r="J37" s="230">
        <f t="shared" si="4"/>
        <v>-1030.25</v>
      </c>
    </row>
    <row r="38" spans="1:10" s="61" customFormat="1" x14ac:dyDescent="0.2">
      <c r="A38" s="92">
        <v>27</v>
      </c>
      <c r="B38" s="227" t="str">
        <f>'[2]Anx 34 (a) &amp; 34 (b)'!B38</f>
        <v>Karur Vysya Bank Ltd.</v>
      </c>
      <c r="C38" s="228">
        <f>'[2]Anx 34 (a) &amp; 34 (b)'!AC38</f>
        <v>849</v>
      </c>
      <c r="D38" s="228">
        <f>'[2]Anx 34 (a) &amp; 34 (b)'!AD38</f>
        <v>15.350999999999999</v>
      </c>
      <c r="E38" s="228">
        <f>'[2]Anx 34 (a) &amp; 34 (b)'!AE38</f>
        <v>5693</v>
      </c>
      <c r="F38" s="228">
        <f>'[2]Anx 34 (a) &amp; 34 (b)'!AF38</f>
        <v>293.6472</v>
      </c>
      <c r="G38" s="229">
        <v>14433</v>
      </c>
      <c r="H38" s="230">
        <v>285.97519999999997</v>
      </c>
      <c r="I38" s="229">
        <f t="shared" si="4"/>
        <v>-8740</v>
      </c>
      <c r="J38" s="230">
        <f t="shared" si="4"/>
        <v>7.6720000000000255</v>
      </c>
    </row>
    <row r="39" spans="1:10" s="61" customFormat="1" x14ac:dyDescent="0.2">
      <c r="A39" s="92">
        <v>28</v>
      </c>
      <c r="B39" s="227" t="str">
        <f>'[2]Anx 34 (a) &amp; 34 (b)'!B39</f>
        <v>Lakshmi Vilas Bank Ltd</v>
      </c>
      <c r="C39" s="228">
        <f>'[2]Anx 34 (a) &amp; 34 (b)'!AC39</f>
        <v>80</v>
      </c>
      <c r="D39" s="228">
        <f>'[2]Anx 34 (a) &amp; 34 (b)'!AD39</f>
        <v>2.6168999999999998</v>
      </c>
      <c r="E39" s="228">
        <f>'[2]Anx 34 (a) &amp; 34 (b)'!AE39</f>
        <v>169</v>
      </c>
      <c r="F39" s="228">
        <f>'[2]Anx 34 (a) &amp; 34 (b)'!AF39</f>
        <v>2.883</v>
      </c>
      <c r="G39" s="229">
        <v>442</v>
      </c>
      <c r="H39" s="230">
        <v>8.8978999999999999</v>
      </c>
      <c r="I39" s="229">
        <f t="shared" si="4"/>
        <v>-273</v>
      </c>
      <c r="J39" s="230">
        <f t="shared" si="4"/>
        <v>-6.0148999999999999</v>
      </c>
    </row>
    <row r="40" spans="1:10" s="61" customFormat="1" x14ac:dyDescent="0.2">
      <c r="A40" s="92">
        <v>29</v>
      </c>
      <c r="B40" s="227" t="str">
        <f>'[2]Anx 34 (a) &amp; 34 (b)'!B40</f>
        <v xml:space="preserve">Ratnakar Bank Ltd </v>
      </c>
      <c r="C40" s="228">
        <f>'[2]Anx 34 (a) &amp; 34 (b)'!AC40</f>
        <v>5518</v>
      </c>
      <c r="D40" s="228">
        <f>'[2]Anx 34 (a) &amp; 34 (b)'!AD40</f>
        <v>25.509899999999998</v>
      </c>
      <c r="E40" s="228">
        <f>'[2]Anx 34 (a) &amp; 34 (b)'!AE40</f>
        <v>10085</v>
      </c>
      <c r="F40" s="228">
        <f>'[2]Anx 34 (a) &amp; 34 (b)'!AF40</f>
        <v>33.3386</v>
      </c>
      <c r="G40" s="229">
        <v>10749</v>
      </c>
      <c r="H40" s="230">
        <v>30.925799999999999</v>
      </c>
      <c r="I40" s="229">
        <f t="shared" si="4"/>
        <v>-664</v>
      </c>
      <c r="J40" s="230">
        <f t="shared" si="4"/>
        <v>2.4128000000000007</v>
      </c>
    </row>
    <row r="41" spans="1:10" s="61" customFormat="1" x14ac:dyDescent="0.2">
      <c r="A41" s="92">
        <v>30</v>
      </c>
      <c r="B41" s="227" t="str">
        <f>'[2]Anx 34 (a) &amp; 34 (b)'!B41</f>
        <v>South Indian Bank Ltd</v>
      </c>
      <c r="C41" s="228">
        <f>'[2]Anx 34 (a) &amp; 34 (b)'!AC41</f>
        <v>7863</v>
      </c>
      <c r="D41" s="228">
        <f>'[2]Anx 34 (a) &amp; 34 (b)'!AD41</f>
        <v>115.67999999999999</v>
      </c>
      <c r="E41" s="228">
        <f>'[2]Anx 34 (a) &amp; 34 (b)'!AE41</f>
        <v>8642</v>
      </c>
      <c r="F41" s="228">
        <f>'[2]Anx 34 (a) &amp; 34 (b)'!AF41</f>
        <v>203.66</v>
      </c>
      <c r="G41" s="229">
        <v>8933</v>
      </c>
      <c r="H41" s="230">
        <v>193.7</v>
      </c>
      <c r="I41" s="229">
        <f t="shared" si="4"/>
        <v>-291</v>
      </c>
      <c r="J41" s="230">
        <f t="shared" si="4"/>
        <v>9.960000000000008</v>
      </c>
    </row>
    <row r="42" spans="1:10" s="61" customFormat="1" x14ac:dyDescent="0.2">
      <c r="A42" s="92">
        <v>31</v>
      </c>
      <c r="B42" s="227" t="str">
        <f>'[2]Anx 34 (a) &amp; 34 (b)'!B42</f>
        <v>Tamil Nadu Merchantile Bank Ltd.</v>
      </c>
      <c r="C42" s="228">
        <f>'[2]Anx 34 (a) &amp; 34 (b)'!AC42</f>
        <v>2418</v>
      </c>
      <c r="D42" s="228">
        <f>'[2]Anx 34 (a) &amp; 34 (b)'!AD42</f>
        <v>58.194400000000002</v>
      </c>
      <c r="E42" s="228">
        <f>'[2]Anx 34 (a) &amp; 34 (b)'!AE42</f>
        <v>1880</v>
      </c>
      <c r="F42" s="228">
        <f>'[2]Anx 34 (a) &amp; 34 (b)'!AF42</f>
        <v>64.037399999999991</v>
      </c>
      <c r="G42" s="229">
        <v>763</v>
      </c>
      <c r="H42" s="230">
        <v>18.966999999999999</v>
      </c>
      <c r="I42" s="229">
        <f t="shared" si="4"/>
        <v>1117</v>
      </c>
      <c r="J42" s="230">
        <f t="shared" si="4"/>
        <v>45.070399999999992</v>
      </c>
    </row>
    <row r="43" spans="1:10" s="61" customFormat="1" x14ac:dyDescent="0.2">
      <c r="A43" s="92">
        <v>32</v>
      </c>
      <c r="B43" s="227" t="str">
        <f>'[2]Anx 34 (a) &amp; 34 (b)'!B43</f>
        <v>IndusInd Bank</v>
      </c>
      <c r="C43" s="228">
        <f>'[2]Anx 34 (a) &amp; 34 (b)'!AC43</f>
        <v>447</v>
      </c>
      <c r="D43" s="228">
        <f>'[2]Anx 34 (a) &amp; 34 (b)'!AD43</f>
        <v>0.2</v>
      </c>
      <c r="E43" s="228">
        <f>'[2]Anx 34 (a) &amp; 34 (b)'!AE43</f>
        <v>8065</v>
      </c>
      <c r="F43" s="228">
        <f>'[2]Anx 34 (a) &amp; 34 (b)'!AF43</f>
        <v>185.52</v>
      </c>
      <c r="G43" s="229">
        <v>9205</v>
      </c>
      <c r="H43" s="230">
        <v>177.1405</v>
      </c>
      <c r="I43" s="229">
        <f t="shared" si="4"/>
        <v>-1140</v>
      </c>
      <c r="J43" s="230">
        <f t="shared" si="4"/>
        <v>8.3795000000000073</v>
      </c>
    </row>
    <row r="44" spans="1:10" s="61" customFormat="1" x14ac:dyDescent="0.2">
      <c r="A44" s="92">
        <v>33</v>
      </c>
      <c r="B44" s="227" t="str">
        <f>'[2]Anx 34 (a) &amp; 34 (b)'!B44</f>
        <v>HDFC Bank Ltd</v>
      </c>
      <c r="C44" s="228">
        <f>'[2]Anx 34 (a) &amp; 34 (b)'!AC44</f>
        <v>27243</v>
      </c>
      <c r="D44" s="228">
        <f>'[2]Anx 34 (a) &amp; 34 (b)'!AD44</f>
        <v>184.31890000000001</v>
      </c>
      <c r="E44" s="228">
        <f>'[2]Anx 34 (a) &amp; 34 (b)'!AE44</f>
        <v>53613</v>
      </c>
      <c r="F44" s="228">
        <f>'[2]Anx 34 (a) &amp; 34 (b)'!AF44</f>
        <v>421.14450000000005</v>
      </c>
      <c r="G44" s="229">
        <v>54622</v>
      </c>
      <c r="H44" s="230">
        <v>372.94639999999998</v>
      </c>
      <c r="I44" s="229">
        <f t="shared" si="4"/>
        <v>-1009</v>
      </c>
      <c r="J44" s="230">
        <f t="shared" si="4"/>
        <v>48.198100000000068</v>
      </c>
    </row>
    <row r="45" spans="1:10" s="61" customFormat="1" x14ac:dyDescent="0.2">
      <c r="A45" s="92">
        <v>34</v>
      </c>
      <c r="B45" s="227" t="str">
        <f>'[2]Anx 34 (a) &amp; 34 (b)'!B45</f>
        <v xml:space="preserve">Axis Bank Ltd </v>
      </c>
      <c r="C45" s="228">
        <f>'[2]Anx 34 (a) &amp; 34 (b)'!AC45</f>
        <v>1960</v>
      </c>
      <c r="D45" s="228">
        <f>'[2]Anx 34 (a) &amp; 34 (b)'!AD45</f>
        <v>56.783900000000003</v>
      </c>
      <c r="E45" s="228">
        <f>'[2]Anx 34 (a) &amp; 34 (b)'!AE45</f>
        <v>14726</v>
      </c>
      <c r="F45" s="228">
        <f>'[2]Anx 34 (a) &amp; 34 (b)'!AF45</f>
        <v>268.21940000000001</v>
      </c>
      <c r="G45" s="229">
        <v>12310</v>
      </c>
      <c r="H45" s="230">
        <v>214</v>
      </c>
      <c r="I45" s="229">
        <f t="shared" si="4"/>
        <v>2416</v>
      </c>
      <c r="J45" s="230">
        <f t="shared" si="4"/>
        <v>54.219400000000007</v>
      </c>
    </row>
    <row r="46" spans="1:10" s="61" customFormat="1" x14ac:dyDescent="0.2">
      <c r="A46" s="92">
        <v>35</v>
      </c>
      <c r="B46" s="227" t="str">
        <f>'[2]Anx 34 (a) &amp; 34 (b)'!B46</f>
        <v>ICICI Bank Ltd</v>
      </c>
      <c r="C46" s="228">
        <f>'[2]Anx 34 (a) &amp; 34 (b)'!AC46</f>
        <v>18008</v>
      </c>
      <c r="D46" s="228">
        <f>'[2]Anx 34 (a) &amp; 34 (b)'!AD46</f>
        <v>668.39</v>
      </c>
      <c r="E46" s="228">
        <f>'[2]Anx 34 (a) &amp; 34 (b)'!AE46</f>
        <v>32243</v>
      </c>
      <c r="F46" s="228">
        <f>'[2]Anx 34 (a) &amp; 34 (b)'!AF46</f>
        <v>2118.83</v>
      </c>
      <c r="G46" s="229">
        <v>28094</v>
      </c>
      <c r="H46" s="230">
        <v>1812.8944493900001</v>
      </c>
      <c r="I46" s="229">
        <f t="shared" si="4"/>
        <v>4149</v>
      </c>
      <c r="J46" s="230">
        <f t="shared" si="4"/>
        <v>305.93555060999984</v>
      </c>
    </row>
    <row r="47" spans="1:10" s="61" customFormat="1" x14ac:dyDescent="0.2">
      <c r="A47" s="92">
        <v>36</v>
      </c>
      <c r="B47" s="227" t="str">
        <f>'[2]Anx 34 (a) &amp; 34 (b)'!B47</f>
        <v>YES BANK Ltd.</v>
      </c>
      <c r="C47" s="228">
        <f>'[2]Anx 34 (a) &amp; 34 (b)'!AC47</f>
        <v>194</v>
      </c>
      <c r="D47" s="228">
        <f>'[2]Anx 34 (a) &amp; 34 (b)'!AD47</f>
        <v>59.17</v>
      </c>
      <c r="E47" s="228">
        <f>'[2]Anx 34 (a) &amp; 34 (b)'!AE47</f>
        <v>539</v>
      </c>
      <c r="F47" s="228">
        <f>'[2]Anx 34 (a) &amp; 34 (b)'!AF47</f>
        <v>162.88999999999999</v>
      </c>
      <c r="G47" s="229">
        <v>413</v>
      </c>
      <c r="H47" s="230">
        <v>131.06</v>
      </c>
      <c r="I47" s="229">
        <f t="shared" si="4"/>
        <v>126</v>
      </c>
      <c r="J47" s="230">
        <f t="shared" si="4"/>
        <v>31.829999999999984</v>
      </c>
    </row>
    <row r="48" spans="1:10" s="61" customFormat="1" x14ac:dyDescent="0.2">
      <c r="A48" s="92">
        <v>37</v>
      </c>
      <c r="B48" s="227" t="str">
        <f>'[2]Anx 34 (a) &amp; 34 (b)'!B48</f>
        <v>Bandhan Bank</v>
      </c>
      <c r="C48" s="228">
        <f>'[2]Anx 34 (a) &amp; 34 (b)'!AC48</f>
        <v>40275</v>
      </c>
      <c r="D48" s="228">
        <f>'[2]Anx 34 (a) &amp; 34 (b)'!AD48</f>
        <v>149.61590000000001</v>
      </c>
      <c r="E48" s="228">
        <f>'[2]Anx 34 (a) &amp; 34 (b)'!AE48</f>
        <v>44542</v>
      </c>
      <c r="F48" s="228">
        <f>'[2]Anx 34 (a) &amp; 34 (b)'!AF48</f>
        <v>101.06290000000001</v>
      </c>
      <c r="G48" s="229">
        <v>26896</v>
      </c>
      <c r="H48" s="230">
        <v>59.459699999999998</v>
      </c>
      <c r="I48" s="229">
        <f t="shared" si="4"/>
        <v>17646</v>
      </c>
      <c r="J48" s="230">
        <f t="shared" si="4"/>
        <v>41.603200000000015</v>
      </c>
    </row>
    <row r="49" spans="1:10" s="61" customFormat="1" x14ac:dyDescent="0.2">
      <c r="A49" s="92">
        <v>38</v>
      </c>
      <c r="B49" s="227" t="str">
        <f>'[2]Anx 34 (a) &amp; 34 (b)'!B49</f>
        <v>DCB Bank Ltd</v>
      </c>
      <c r="C49" s="228">
        <f>'[2]Anx 34 (a) &amp; 34 (b)'!AC49</f>
        <v>1842</v>
      </c>
      <c r="D49" s="228">
        <f>'[2]Anx 34 (a) &amp; 34 (b)'!AD49</f>
        <v>14.201600000000001</v>
      </c>
      <c r="E49" s="228">
        <f>'[2]Anx 34 (a) &amp; 34 (b)'!AE49</f>
        <v>3778</v>
      </c>
      <c r="F49" s="228">
        <f>'[2]Anx 34 (a) &amp; 34 (b)'!AF49</f>
        <v>75.690300000000008</v>
      </c>
      <c r="G49" s="229">
        <v>1996</v>
      </c>
      <c r="H49" s="230">
        <v>73.1083</v>
      </c>
      <c r="I49" s="229">
        <f t="shared" si="4"/>
        <v>1782</v>
      </c>
      <c r="J49" s="230">
        <f t="shared" si="4"/>
        <v>2.5820000000000078</v>
      </c>
    </row>
    <row r="50" spans="1:10" s="61" customFormat="1" x14ac:dyDescent="0.2">
      <c r="A50" s="92">
        <v>39</v>
      </c>
      <c r="B50" s="227" t="str">
        <f>'[2]Anx 34 (a) &amp; 34 (b)'!B50</f>
        <v xml:space="preserve">IDFC Bank </v>
      </c>
      <c r="C50" s="228">
        <f>'[2]Anx 34 (a) &amp; 34 (b)'!AC50</f>
        <v>19107</v>
      </c>
      <c r="D50" s="228">
        <f>'[2]Anx 34 (a) &amp; 34 (b)'!AD50</f>
        <v>102.66</v>
      </c>
      <c r="E50" s="228">
        <f>'[2]Anx 34 (a) &amp; 34 (b)'!AE50</f>
        <v>28306</v>
      </c>
      <c r="F50" s="228">
        <f>'[2]Anx 34 (a) &amp; 34 (b)'!AF50</f>
        <v>100.03</v>
      </c>
      <c r="G50" s="61">
        <v>2115</v>
      </c>
      <c r="H50" s="61">
        <v>24.225999999999999</v>
      </c>
      <c r="I50" s="229">
        <f t="shared" si="4"/>
        <v>26191</v>
      </c>
      <c r="J50" s="230">
        <f t="shared" si="4"/>
        <v>75.804000000000002</v>
      </c>
    </row>
    <row r="51" spans="1:10" s="62" customFormat="1" ht="15.75" x14ac:dyDescent="0.25">
      <c r="A51" s="89"/>
      <c r="B51" s="231" t="s">
        <v>58</v>
      </c>
      <c r="C51" s="232">
        <f>SUM(C30:C50)</f>
        <v>184732</v>
      </c>
      <c r="D51" s="232">
        <f t="shared" ref="D51:H51" si="5">SUM(D30:D50)</f>
        <v>2542.7782999999995</v>
      </c>
      <c r="E51" s="232">
        <f t="shared" si="5"/>
        <v>279794</v>
      </c>
      <c r="F51" s="232">
        <f t="shared" si="5"/>
        <v>6715.43246</v>
      </c>
      <c r="G51" s="232">
        <f t="shared" si="5"/>
        <v>238663</v>
      </c>
      <c r="H51" s="232">
        <f t="shared" si="5"/>
        <v>6834.4061493900008</v>
      </c>
      <c r="I51" s="233">
        <f t="shared" si="4"/>
        <v>41131</v>
      </c>
      <c r="J51" s="234">
        <f t="shared" si="4"/>
        <v>-118.9736893900008</v>
      </c>
    </row>
    <row r="52" spans="1:10" s="61" customFormat="1" ht="15.75" x14ac:dyDescent="0.25">
      <c r="A52" s="89"/>
      <c r="B52" s="231" t="s">
        <v>60</v>
      </c>
      <c r="C52" s="228"/>
      <c r="D52" s="242"/>
      <c r="E52" s="226"/>
      <c r="F52" s="243"/>
      <c r="G52" s="244"/>
      <c r="H52" s="245"/>
      <c r="I52" s="229"/>
      <c r="J52" s="230"/>
    </row>
    <row r="53" spans="1:10" s="61" customFormat="1" x14ac:dyDescent="0.2">
      <c r="A53" s="92">
        <v>40</v>
      </c>
      <c r="B53" s="227" t="str">
        <f>'[2]Anx 34 (a) &amp; 34 (b)'!B53</f>
        <v>Karnataka Grameena Bank</v>
      </c>
      <c r="C53" s="228">
        <f>'[2]Anx 34 (a) &amp; 34 (b)'!AC53</f>
        <v>26247</v>
      </c>
      <c r="D53" s="228">
        <f>'[2]Anx 34 (a) &amp; 34 (b)'!AD53</f>
        <v>224.02</v>
      </c>
      <c r="E53" s="228">
        <f>'[2]Anx 34 (a) &amp; 34 (b)'!AE53</f>
        <v>52703</v>
      </c>
      <c r="F53" s="228">
        <f>'[2]Anx 34 (a) &amp; 34 (b)'!AF53</f>
        <v>618.20999999999992</v>
      </c>
      <c r="G53" s="229">
        <v>60708</v>
      </c>
      <c r="H53" s="230">
        <v>814.76</v>
      </c>
      <c r="I53" s="229">
        <f t="shared" ref="I53:J59" si="6">E53-G53</f>
        <v>-8005</v>
      </c>
      <c r="J53" s="230">
        <f t="shared" si="6"/>
        <v>-196.55000000000007</v>
      </c>
    </row>
    <row r="54" spans="1:10" s="61" customFormat="1" x14ac:dyDescent="0.2">
      <c r="A54" s="92">
        <v>41</v>
      </c>
      <c r="B54" s="227" t="str">
        <f>'[2]Anx 34 (a) &amp; 34 (b)'!B54</f>
        <v>Karnataka Vikas Grameena Bank</v>
      </c>
      <c r="C54" s="228">
        <f>'[2]Anx 34 (a) &amp; 34 (b)'!AC54</f>
        <v>3393</v>
      </c>
      <c r="D54" s="228">
        <f>'[2]Anx 34 (a) &amp; 34 (b)'!AD54</f>
        <v>44.314</v>
      </c>
      <c r="E54" s="228">
        <f>'[2]Anx 34 (a) &amp; 34 (b)'!AE54</f>
        <v>136684</v>
      </c>
      <c r="F54" s="228">
        <f>'[2]Anx 34 (a) &amp; 34 (b)'!AF54</f>
        <v>1238.3329999999999</v>
      </c>
      <c r="G54" s="229">
        <v>120175</v>
      </c>
      <c r="H54" s="230">
        <v>1127.2272</v>
      </c>
      <c r="I54" s="229">
        <f t="shared" si="6"/>
        <v>16509</v>
      </c>
      <c r="J54" s="230">
        <f t="shared" si="6"/>
        <v>111.10579999999982</v>
      </c>
    </row>
    <row r="55" spans="1:10" s="62" customFormat="1" ht="15.75" x14ac:dyDescent="0.25">
      <c r="A55" s="89"/>
      <c r="B55" s="231" t="s">
        <v>63</v>
      </c>
      <c r="C55" s="232">
        <f t="shared" ref="C55:H55" si="7">SUM(C53:C54)</f>
        <v>29640</v>
      </c>
      <c r="D55" s="232">
        <f t="shared" si="7"/>
        <v>268.334</v>
      </c>
      <c r="E55" s="232">
        <f t="shared" si="7"/>
        <v>189387</v>
      </c>
      <c r="F55" s="232">
        <f t="shared" si="7"/>
        <v>1856.5429999999997</v>
      </c>
      <c r="G55" s="232">
        <f t="shared" si="7"/>
        <v>180883</v>
      </c>
      <c r="H55" s="232">
        <f t="shared" si="7"/>
        <v>1941.9872</v>
      </c>
      <c r="I55" s="233">
        <f t="shared" si="6"/>
        <v>8504</v>
      </c>
      <c r="J55" s="234">
        <f t="shared" si="6"/>
        <v>-85.444200000000365</v>
      </c>
    </row>
    <row r="56" spans="1:10" s="62" customFormat="1" ht="15.75" x14ac:dyDescent="0.25">
      <c r="A56" s="89"/>
      <c r="B56" s="231"/>
      <c r="C56" s="232"/>
      <c r="D56" s="232"/>
      <c r="E56" s="232"/>
      <c r="F56" s="232"/>
      <c r="G56" s="232"/>
      <c r="H56" s="232"/>
      <c r="I56" s="233"/>
      <c r="J56" s="234"/>
    </row>
    <row r="57" spans="1:10" s="62" customFormat="1" ht="15.75" x14ac:dyDescent="0.25">
      <c r="A57" s="90" t="s">
        <v>65</v>
      </c>
      <c r="B57" s="231"/>
      <c r="C57" s="232">
        <f t="shared" ref="C57:H57" si="8">SUM(C10+C27+C51+C55)</f>
        <v>414412</v>
      </c>
      <c r="D57" s="232">
        <f t="shared" si="8"/>
        <v>9584.3059000000012</v>
      </c>
      <c r="E57" s="232">
        <f t="shared" si="8"/>
        <v>2172805</v>
      </c>
      <c r="F57" s="232">
        <f t="shared" si="8"/>
        <v>55935.123660000005</v>
      </c>
      <c r="G57" s="232">
        <f t="shared" si="8"/>
        <v>1658787</v>
      </c>
      <c r="H57" s="232">
        <f t="shared" si="8"/>
        <v>39148.758542110008</v>
      </c>
      <c r="I57" s="233">
        <f t="shared" si="6"/>
        <v>514018</v>
      </c>
      <c r="J57" s="234">
        <f t="shared" si="6"/>
        <v>16786.365117889996</v>
      </c>
    </row>
    <row r="58" spans="1:10" s="62" customFormat="1" ht="15.75" x14ac:dyDescent="0.25">
      <c r="A58" s="90"/>
      <c r="B58" s="231"/>
      <c r="C58" s="232"/>
      <c r="D58" s="232"/>
      <c r="E58" s="232"/>
      <c r="F58" s="232"/>
      <c r="G58" s="232"/>
      <c r="H58" s="232"/>
      <c r="I58" s="233"/>
      <c r="J58" s="234"/>
    </row>
    <row r="59" spans="1:10" s="62" customFormat="1" ht="15.75" x14ac:dyDescent="0.25">
      <c r="A59" s="90" t="s">
        <v>186</v>
      </c>
      <c r="B59" s="231"/>
      <c r="C59" s="232">
        <f t="shared" ref="C59:H59" si="9">SUM(C10+C27+C51)</f>
        <v>384772</v>
      </c>
      <c r="D59" s="232">
        <f t="shared" si="9"/>
        <v>9315.9719000000005</v>
      </c>
      <c r="E59" s="232">
        <f t="shared" si="9"/>
        <v>1983418</v>
      </c>
      <c r="F59" s="232">
        <f t="shared" si="9"/>
        <v>54078.580660000007</v>
      </c>
      <c r="G59" s="232">
        <f t="shared" si="9"/>
        <v>1477904</v>
      </c>
      <c r="H59" s="232">
        <f t="shared" si="9"/>
        <v>37206.771342110005</v>
      </c>
      <c r="I59" s="233">
        <f t="shared" si="6"/>
        <v>505514</v>
      </c>
      <c r="J59" s="234">
        <f t="shared" si="6"/>
        <v>16871.809317890002</v>
      </c>
    </row>
    <row r="60" spans="1:10" s="62" customFormat="1" ht="15.75" x14ac:dyDescent="0.25">
      <c r="A60" s="90"/>
      <c r="B60" s="231"/>
      <c r="C60" s="232"/>
      <c r="D60" s="235"/>
      <c r="E60" s="235"/>
      <c r="F60" s="236"/>
      <c r="G60" s="235"/>
      <c r="H60" s="235"/>
      <c r="I60" s="233"/>
      <c r="J60" s="234"/>
    </row>
    <row r="61" spans="1:10" s="61" customFormat="1" ht="15.75" x14ac:dyDescent="0.25">
      <c r="A61" s="89" t="s">
        <v>66</v>
      </c>
      <c r="B61" s="231" t="s">
        <v>67</v>
      </c>
      <c r="C61" s="228"/>
      <c r="D61" s="21"/>
      <c r="E61" s="237"/>
      <c r="F61" s="238"/>
      <c r="G61" s="229"/>
      <c r="H61" s="230"/>
      <c r="I61" s="229"/>
      <c r="J61" s="230"/>
    </row>
    <row r="62" spans="1:10" s="61" customFormat="1" x14ac:dyDescent="0.2">
      <c r="A62" s="92">
        <v>42</v>
      </c>
      <c r="B62" s="227" t="str">
        <f>'[2]Anx 34 (a) &amp; 34 (b)'!B62</f>
        <v>KSCARD Bk.Ltd</v>
      </c>
      <c r="C62" s="228">
        <f>'[2]Anx 34 (a) &amp; 34 (b)'!AC62</f>
        <v>0</v>
      </c>
      <c r="D62" s="228">
        <f>'[2]Anx 34 (a) &amp; 34 (b)'!AD62</f>
        <v>0</v>
      </c>
      <c r="E62" s="228">
        <f>'[2]Anx 34 (a) &amp; 34 (b)'!AE62</f>
        <v>0</v>
      </c>
      <c r="F62" s="228">
        <f>'[2]Anx 34 (a) &amp; 34 (b)'!AF62</f>
        <v>0</v>
      </c>
      <c r="G62" s="229">
        <v>0</v>
      </c>
      <c r="H62" s="230">
        <v>0</v>
      </c>
      <c r="I62" s="229">
        <f t="shared" ref="I62:J67" si="10">E62-G62</f>
        <v>0</v>
      </c>
      <c r="J62" s="230">
        <f t="shared" si="10"/>
        <v>0</v>
      </c>
    </row>
    <row r="63" spans="1:10" x14ac:dyDescent="0.2">
      <c r="A63" s="92">
        <v>43</v>
      </c>
      <c r="B63" s="227" t="str">
        <f>'[2]Anx 34 (a) &amp; 34 (b)'!B63</f>
        <v xml:space="preserve">K.S.Coop Apex Bank ltd </v>
      </c>
      <c r="C63" s="228">
        <f>'[2]Anx 34 (a) &amp; 34 (b)'!AC63</f>
        <v>189301</v>
      </c>
      <c r="D63" s="228">
        <f>'[2]Anx 34 (a) &amp; 34 (b)'!AD63</f>
        <v>1209.9075499999999</v>
      </c>
      <c r="E63" s="228">
        <f>'[2]Anx 34 (a) &amp; 34 (b)'!AE63</f>
        <v>189984</v>
      </c>
      <c r="F63" s="228">
        <f>'[2]Anx 34 (a) &amp; 34 (b)'!AF63</f>
        <v>1421.6990000000001</v>
      </c>
      <c r="G63" s="229">
        <v>187884</v>
      </c>
      <c r="H63" s="230">
        <v>1013.12</v>
      </c>
      <c r="I63" s="229">
        <f t="shared" si="10"/>
        <v>2100</v>
      </c>
      <c r="J63" s="230">
        <f t="shared" si="10"/>
        <v>408.57900000000006</v>
      </c>
    </row>
    <row r="64" spans="1:10" s="61" customFormat="1" x14ac:dyDescent="0.2">
      <c r="A64" s="92">
        <v>44</v>
      </c>
      <c r="B64" s="227" t="str">
        <f>'[2]Anx 34 (a) &amp; 34 (b)'!B64</f>
        <v>Indl.Co.Op.Bank ltd.</v>
      </c>
      <c r="C64" s="228">
        <f>'[2]Anx 34 (a) &amp; 34 (b)'!AC64</f>
        <v>0</v>
      </c>
      <c r="D64" s="228">
        <f>'[2]Anx 34 (a) &amp; 34 (b)'!AD64</f>
        <v>0</v>
      </c>
      <c r="E64" s="228">
        <f>'[2]Anx 34 (a) &amp; 34 (b)'!AE64</f>
        <v>0</v>
      </c>
      <c r="F64" s="228">
        <f>'[2]Anx 34 (a) &amp; 34 (b)'!AF64</f>
        <v>0</v>
      </c>
      <c r="G64" s="229">
        <v>0</v>
      </c>
      <c r="H64" s="230">
        <v>0</v>
      </c>
      <c r="I64" s="229">
        <f t="shared" si="10"/>
        <v>0</v>
      </c>
      <c r="J64" s="230">
        <f t="shared" si="10"/>
        <v>0</v>
      </c>
    </row>
    <row r="65" spans="1:10" s="62" customFormat="1" ht="15.75" x14ac:dyDescent="0.25">
      <c r="A65" s="89"/>
      <c r="B65" s="231" t="s">
        <v>71</v>
      </c>
      <c r="C65" s="232">
        <f>SUM(C62:C64)</f>
        <v>189301</v>
      </c>
      <c r="D65" s="232">
        <f t="shared" ref="D65:H65" si="11">SUM(D62:D64)</f>
        <v>1209.9075499999999</v>
      </c>
      <c r="E65" s="232">
        <f t="shared" si="11"/>
        <v>189984</v>
      </c>
      <c r="F65" s="232">
        <f t="shared" si="11"/>
        <v>1421.6990000000001</v>
      </c>
      <c r="G65" s="232">
        <f t="shared" si="11"/>
        <v>187884</v>
      </c>
      <c r="H65" s="232">
        <f t="shared" si="11"/>
        <v>1013.12</v>
      </c>
      <c r="I65" s="233">
        <f t="shared" si="10"/>
        <v>2100</v>
      </c>
      <c r="J65" s="234">
        <f t="shared" si="10"/>
        <v>408.57900000000006</v>
      </c>
    </row>
    <row r="66" spans="1:10" s="61" customFormat="1" ht="15.75" x14ac:dyDescent="0.25">
      <c r="A66" s="92">
        <v>45</v>
      </c>
      <c r="B66" s="231" t="s">
        <v>73</v>
      </c>
      <c r="C66" s="228">
        <f>'[2]Anx 34 (a) &amp; 34 (b)'!AC66</f>
        <v>87</v>
      </c>
      <c r="D66" s="228">
        <f>'[2]Anx 34 (a) &amp; 34 (b)'!AD66</f>
        <v>51.260399999999997</v>
      </c>
      <c r="E66" s="228">
        <f>'[2]Anx 34 (a) &amp; 34 (b)'!AE66</f>
        <v>275</v>
      </c>
      <c r="F66" s="228">
        <f>'[2]Anx 34 (a) &amp; 34 (b)'!AF66</f>
        <v>137.96450000000002</v>
      </c>
      <c r="G66" s="229">
        <v>283</v>
      </c>
      <c r="H66" s="230">
        <v>118.7286</v>
      </c>
      <c r="I66" s="229">
        <f t="shared" si="10"/>
        <v>-8</v>
      </c>
      <c r="J66" s="230">
        <f t="shared" si="10"/>
        <v>19.235900000000015</v>
      </c>
    </row>
    <row r="67" spans="1:10" s="61" customFormat="1" ht="15.75" x14ac:dyDescent="0.25">
      <c r="A67" s="89"/>
      <c r="B67" s="231" t="s">
        <v>74</v>
      </c>
      <c r="C67" s="246">
        <f>C66</f>
        <v>87</v>
      </c>
      <c r="D67" s="246">
        <f t="shared" ref="D67:H67" si="12">D66</f>
        <v>51.260399999999997</v>
      </c>
      <c r="E67" s="246">
        <f t="shared" si="12"/>
        <v>275</v>
      </c>
      <c r="F67" s="246">
        <f t="shared" si="12"/>
        <v>137.96450000000002</v>
      </c>
      <c r="G67" s="246">
        <f t="shared" si="12"/>
        <v>283</v>
      </c>
      <c r="H67" s="246">
        <f t="shared" si="12"/>
        <v>118.7286</v>
      </c>
      <c r="I67" s="229">
        <f t="shared" si="10"/>
        <v>-8</v>
      </c>
      <c r="J67" s="230">
        <f t="shared" si="10"/>
        <v>19.235900000000015</v>
      </c>
    </row>
    <row r="68" spans="1:10" s="61" customFormat="1" ht="15.75" x14ac:dyDescent="0.25">
      <c r="A68" s="92" t="s">
        <v>187</v>
      </c>
      <c r="B68" s="231" t="s">
        <v>76</v>
      </c>
      <c r="C68" s="247"/>
      <c r="D68" s="248"/>
      <c r="E68" s="249"/>
      <c r="F68" s="250"/>
      <c r="G68" s="251"/>
      <c r="H68" s="252"/>
      <c r="I68" s="229"/>
      <c r="J68" s="230"/>
    </row>
    <row r="69" spans="1:10" s="61" customFormat="1" x14ac:dyDescent="0.2">
      <c r="A69" s="92">
        <v>46</v>
      </c>
      <c r="B69" s="227" t="str">
        <f>'[2]Anx 34 (a) &amp; 34 (b)'!B69</f>
        <v>Equitas Small Finance Bank</v>
      </c>
      <c r="C69" s="228">
        <f>'[2]Anx 34 (a) &amp; 34 (b)'!AC69</f>
        <v>10556</v>
      </c>
      <c r="D69" s="228">
        <f>'[2]Anx 34 (a) &amp; 34 (b)'!AD69</f>
        <v>30.419999999999998</v>
      </c>
      <c r="E69" s="228">
        <f>'[2]Anx 34 (a) &amp; 34 (b)'!AE69</f>
        <v>27243</v>
      </c>
      <c r="F69" s="228">
        <f>'[2]Anx 34 (a) &amp; 34 (b)'!AF69</f>
        <v>40.040000000000006</v>
      </c>
      <c r="G69" s="91">
        <v>21578</v>
      </c>
      <c r="H69" s="248">
        <v>190.54</v>
      </c>
      <c r="I69" s="229">
        <f t="shared" ref="I69:J75" si="13">E69-G69</f>
        <v>5665</v>
      </c>
      <c r="J69" s="230">
        <f t="shared" si="13"/>
        <v>-150.5</v>
      </c>
    </row>
    <row r="70" spans="1:10" s="61" customFormat="1" x14ac:dyDescent="0.2">
      <c r="A70" s="92">
        <v>47</v>
      </c>
      <c r="B70" s="227" t="str">
        <f>'[2]Anx 34 (a) &amp; 34 (b)'!B70</f>
        <v>Ujjivan Small Finnance</v>
      </c>
      <c r="C70" s="228">
        <f>'[2]Anx 34 (a) &amp; 34 (b)'!AC70</f>
        <v>57125</v>
      </c>
      <c r="D70" s="228">
        <f>'[2]Anx 34 (a) &amp; 34 (b)'!AD70</f>
        <v>194.48398900000001</v>
      </c>
      <c r="E70" s="228">
        <f>'[2]Anx 34 (a) &amp; 34 (b)'!AE70</f>
        <v>86204</v>
      </c>
      <c r="F70" s="228">
        <f>'[2]Anx 34 (a) &amp; 34 (b)'!AF70</f>
        <v>191.90775800000003</v>
      </c>
      <c r="G70" s="91">
        <v>60456</v>
      </c>
      <c r="H70" s="248">
        <v>135.1</v>
      </c>
      <c r="I70" s="229">
        <f t="shared" si="13"/>
        <v>25748</v>
      </c>
      <c r="J70" s="230">
        <f t="shared" si="13"/>
        <v>56.807758000000035</v>
      </c>
    </row>
    <row r="71" spans="1:10" s="62" customFormat="1" ht="15.75" x14ac:dyDescent="0.25">
      <c r="A71" s="89"/>
      <c r="B71" s="231" t="s">
        <v>79</v>
      </c>
      <c r="C71" s="246">
        <f>SUM(C69:C70)</f>
        <v>67681</v>
      </c>
      <c r="D71" s="246">
        <f t="shared" ref="D71:H71" si="14">SUM(D69:D70)</f>
        <v>224.903989</v>
      </c>
      <c r="E71" s="246">
        <f t="shared" si="14"/>
        <v>113447</v>
      </c>
      <c r="F71" s="246">
        <f t="shared" si="14"/>
        <v>231.94775800000002</v>
      </c>
      <c r="G71" s="246">
        <f t="shared" si="14"/>
        <v>82034</v>
      </c>
      <c r="H71" s="246">
        <f t="shared" si="14"/>
        <v>325.64</v>
      </c>
      <c r="I71" s="229">
        <f t="shared" si="13"/>
        <v>31413</v>
      </c>
      <c r="J71" s="230">
        <f t="shared" si="13"/>
        <v>-93.692241999999965</v>
      </c>
    </row>
    <row r="72" spans="1:10" s="62" customFormat="1" ht="15.75" x14ac:dyDescent="0.25">
      <c r="A72" s="92" t="s">
        <v>188</v>
      </c>
      <c r="B72" s="231" t="s">
        <v>81</v>
      </c>
      <c r="C72" s="253"/>
      <c r="D72" s="253"/>
      <c r="E72" s="253"/>
      <c r="F72" s="253"/>
      <c r="G72" s="253"/>
      <c r="H72" s="253"/>
      <c r="I72" s="229"/>
      <c r="J72" s="230"/>
    </row>
    <row r="73" spans="1:10" s="62" customFormat="1" ht="15.75" x14ac:dyDescent="0.25">
      <c r="A73" s="92">
        <v>48</v>
      </c>
      <c r="B73" s="227" t="str">
        <f>'[2]Anx 34 (a) &amp; 34 (b)'!B73</f>
        <v>India Post Payments Bank Limited</v>
      </c>
      <c r="C73" s="228">
        <f>'[2]Anx 34 (a) &amp; 34 (b)'!AC73</f>
        <v>0</v>
      </c>
      <c r="D73" s="228">
        <f>'[2]Anx 34 (a) &amp; 34 (b)'!AD73</f>
        <v>0</v>
      </c>
      <c r="E73" s="228">
        <f>'[2]Anx 34 (a) &amp; 34 (b)'!AE73</f>
        <v>0</v>
      </c>
      <c r="F73" s="228">
        <f>'[2]Anx 34 (a) &amp; 34 (b)'!AF73</f>
        <v>0</v>
      </c>
      <c r="G73" s="253">
        <v>0</v>
      </c>
      <c r="H73" s="253">
        <v>0</v>
      </c>
      <c r="I73" s="229">
        <f t="shared" ref="I73:J74" si="15">E73-G73</f>
        <v>0</v>
      </c>
      <c r="J73" s="230">
        <f t="shared" si="15"/>
        <v>0</v>
      </c>
    </row>
    <row r="74" spans="1:10" s="62" customFormat="1" ht="15.75" x14ac:dyDescent="0.25">
      <c r="A74" s="89"/>
      <c r="B74" s="231" t="s">
        <v>83</v>
      </c>
      <c r="C74" s="253">
        <f>SUM(C73)</f>
        <v>0</v>
      </c>
      <c r="D74" s="253">
        <f t="shared" ref="D74:H74" si="16">SUM(D73)</f>
        <v>0</v>
      </c>
      <c r="E74" s="253">
        <f t="shared" si="16"/>
        <v>0</v>
      </c>
      <c r="F74" s="253">
        <f t="shared" si="16"/>
        <v>0</v>
      </c>
      <c r="G74" s="253">
        <f t="shared" si="16"/>
        <v>0</v>
      </c>
      <c r="H74" s="253">
        <f t="shared" si="16"/>
        <v>0</v>
      </c>
      <c r="I74" s="229">
        <f t="shared" si="15"/>
        <v>0</v>
      </c>
      <c r="J74" s="230">
        <f t="shared" si="15"/>
        <v>0</v>
      </c>
    </row>
    <row r="75" spans="1:10" s="62" customFormat="1" ht="16.5" thickBot="1" x14ac:dyDescent="0.3">
      <c r="A75" s="89"/>
      <c r="B75" s="231" t="s">
        <v>84</v>
      </c>
      <c r="C75" s="254">
        <f t="shared" ref="C75:H75" si="17">SUM(C57+C65+C67+C71+C74)</f>
        <v>671481</v>
      </c>
      <c r="D75" s="254">
        <f t="shared" si="17"/>
        <v>11070.377839000001</v>
      </c>
      <c r="E75" s="254">
        <f t="shared" si="17"/>
        <v>2476511</v>
      </c>
      <c r="F75" s="254">
        <f t="shared" si="17"/>
        <v>57726.734918000009</v>
      </c>
      <c r="G75" s="254">
        <f t="shared" si="17"/>
        <v>1928988</v>
      </c>
      <c r="H75" s="254">
        <f t="shared" si="17"/>
        <v>40606.247142110013</v>
      </c>
      <c r="I75" s="233">
        <f t="shared" si="13"/>
        <v>547523</v>
      </c>
      <c r="J75" s="234">
        <f t="shared" si="13"/>
        <v>17120.487775889997</v>
      </c>
    </row>
    <row r="76" spans="1:10" x14ac:dyDescent="0.2">
      <c r="A76" s="255"/>
      <c r="B76" s="256"/>
      <c r="C76" s="257"/>
      <c r="D76" s="258"/>
      <c r="E76" s="258"/>
      <c r="F76" s="258"/>
      <c r="G76" s="256"/>
      <c r="H76" s="256"/>
    </row>
    <row r="77" spans="1:10" x14ac:dyDescent="0.2">
      <c r="A77" s="255"/>
      <c r="B77" s="256"/>
      <c r="C77" s="257"/>
      <c r="D77" s="258"/>
      <c r="E77" s="258"/>
      <c r="F77" s="258"/>
      <c r="G77" s="256"/>
      <c r="H77" s="256"/>
    </row>
    <row r="78" spans="1:10" x14ac:dyDescent="0.2">
      <c r="A78" s="255"/>
      <c r="B78" s="256"/>
      <c r="C78" s="257"/>
      <c r="D78" s="258"/>
      <c r="E78" s="258"/>
      <c r="F78" s="258"/>
      <c r="G78" s="256"/>
      <c r="H78" s="256"/>
    </row>
    <row r="79" spans="1:10" x14ac:dyDescent="0.2">
      <c r="A79" s="255"/>
      <c r="B79" s="256"/>
      <c r="C79" s="257"/>
      <c r="D79" s="258"/>
      <c r="E79" s="258"/>
      <c r="F79" s="258"/>
      <c r="G79" s="256"/>
      <c r="H79" s="256"/>
    </row>
    <row r="80" spans="1:10" x14ac:dyDescent="0.2">
      <c r="A80" s="255"/>
      <c r="B80" s="256"/>
      <c r="C80" s="257"/>
      <c r="D80" s="258"/>
      <c r="E80" s="258"/>
      <c r="F80" s="258"/>
      <c r="G80" s="256"/>
      <c r="H80" s="256"/>
    </row>
    <row r="81" spans="1:8" x14ac:dyDescent="0.2">
      <c r="A81" s="255"/>
      <c r="B81" s="256"/>
      <c r="C81" s="257"/>
      <c r="D81" s="258"/>
      <c r="E81" s="258"/>
      <c r="F81" s="258"/>
      <c r="G81" s="256"/>
      <c r="H81" s="256"/>
    </row>
    <row r="82" spans="1:8" x14ac:dyDescent="0.2">
      <c r="A82" s="255"/>
      <c r="B82" s="256"/>
      <c r="C82" s="257"/>
      <c r="D82" s="258"/>
      <c r="E82" s="258"/>
      <c r="F82" s="258"/>
      <c r="G82" s="256"/>
      <c r="H82" s="256"/>
    </row>
    <row r="83" spans="1:8" x14ac:dyDescent="0.2">
      <c r="A83" s="255"/>
      <c r="B83" s="256"/>
      <c r="C83" s="257"/>
      <c r="D83" s="258"/>
      <c r="E83" s="258"/>
      <c r="F83" s="258"/>
      <c r="G83" s="256"/>
      <c r="H83" s="256"/>
    </row>
    <row r="84" spans="1:8" x14ac:dyDescent="0.2">
      <c r="A84" s="255"/>
      <c r="B84" s="256"/>
      <c r="C84" s="257"/>
      <c r="D84" s="258"/>
      <c r="E84" s="258"/>
      <c r="F84" s="258"/>
      <c r="G84" s="256"/>
      <c r="H84" s="256"/>
    </row>
    <row r="85" spans="1:8" x14ac:dyDescent="0.2">
      <c r="A85" s="255"/>
      <c r="B85" s="256"/>
      <c r="C85" s="257"/>
      <c r="D85" s="258"/>
      <c r="E85" s="258"/>
      <c r="F85" s="258"/>
      <c r="G85" s="256"/>
      <c r="H85" s="256"/>
    </row>
    <row r="86" spans="1:8" x14ac:dyDescent="0.2">
      <c r="A86" s="255"/>
      <c r="B86" s="256"/>
      <c r="C86" s="257"/>
      <c r="D86" s="258"/>
      <c r="E86" s="258"/>
      <c r="F86" s="258"/>
      <c r="G86" s="256"/>
      <c r="H86" s="256"/>
    </row>
    <row r="87" spans="1:8" x14ac:dyDescent="0.2">
      <c r="A87" s="255"/>
      <c r="B87" s="256"/>
      <c r="C87" s="257"/>
      <c r="D87" s="258"/>
      <c r="E87" s="258"/>
      <c r="F87" s="258"/>
      <c r="G87" s="256"/>
      <c r="H87" s="256"/>
    </row>
    <row r="88" spans="1:8" x14ac:dyDescent="0.2">
      <c r="A88" s="255"/>
      <c r="B88" s="256"/>
      <c r="C88" s="257"/>
      <c r="D88" s="258"/>
      <c r="E88" s="258"/>
      <c r="F88" s="258"/>
      <c r="G88" s="256"/>
      <c r="H88" s="256"/>
    </row>
    <row r="89" spans="1:8" x14ac:dyDescent="0.2">
      <c r="A89" s="255"/>
      <c r="B89" s="256"/>
      <c r="C89" s="257"/>
      <c r="D89" s="258"/>
      <c r="E89" s="258"/>
      <c r="F89" s="258"/>
      <c r="G89" s="256"/>
      <c r="H89" s="256"/>
    </row>
    <row r="90" spans="1:8" x14ac:dyDescent="0.2">
      <c r="A90" s="255"/>
      <c r="B90" s="256"/>
      <c r="C90" s="257"/>
      <c r="D90" s="258"/>
      <c r="E90" s="258"/>
      <c r="F90" s="258"/>
      <c r="G90" s="256"/>
      <c r="H90" s="256"/>
    </row>
    <row r="91" spans="1:8" x14ac:dyDescent="0.2">
      <c r="A91" s="255"/>
      <c r="B91" s="256"/>
      <c r="C91" s="257"/>
      <c r="D91" s="258"/>
      <c r="E91" s="258"/>
      <c r="F91" s="258"/>
      <c r="G91" s="256"/>
      <c r="H91" s="256"/>
    </row>
    <row r="92" spans="1:8" x14ac:dyDescent="0.2">
      <c r="A92" s="255"/>
      <c r="B92" s="256"/>
      <c r="C92" s="257"/>
      <c r="D92" s="258"/>
      <c r="E92" s="258"/>
      <c r="F92" s="258"/>
      <c r="G92" s="256"/>
      <c r="H92" s="256"/>
    </row>
  </sheetData>
  <mergeCells count="10">
    <mergeCell ref="A1:J1"/>
    <mergeCell ref="A2:J2"/>
    <mergeCell ref="A3:A4"/>
    <mergeCell ref="B3:B4"/>
    <mergeCell ref="C3:F3"/>
    <mergeCell ref="G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N12" sqref="N12"/>
    </sheetView>
  </sheetViews>
  <sheetFormatPr defaultRowHeight="14.25" x14ac:dyDescent="0.2"/>
  <cols>
    <col min="1" max="1" width="4.42578125" style="35" bestFit="1" customWidth="1"/>
    <col min="2" max="2" width="26.140625" style="35" customWidth="1"/>
    <col min="3" max="3" width="13.5703125" style="52" customWidth="1"/>
    <col min="4" max="4" width="16.28515625" style="35" customWidth="1"/>
    <col min="5" max="5" width="16.5703125" style="52" customWidth="1"/>
    <col min="6" max="6" width="13.42578125" style="35" bestFit="1" customWidth="1"/>
    <col min="7" max="7" width="12.28515625" style="52" bestFit="1" customWidth="1"/>
    <col min="8" max="8" width="11.42578125" style="35" customWidth="1"/>
    <col min="9" max="9" width="9.140625" style="35" customWidth="1"/>
    <col min="10" max="16384" width="9.140625" style="35"/>
  </cols>
  <sheetData>
    <row r="1" spans="1:7" ht="26.25" x14ac:dyDescent="0.2">
      <c r="A1" s="567" t="s">
        <v>85</v>
      </c>
      <c r="B1" s="567"/>
      <c r="C1" s="567"/>
      <c r="D1" s="567"/>
      <c r="E1" s="567"/>
      <c r="F1" s="567"/>
      <c r="G1" s="567"/>
    </row>
    <row r="2" spans="1:7" ht="34.5" customHeight="1" x14ac:dyDescent="0.2">
      <c r="A2" s="568" t="s">
        <v>86</v>
      </c>
      <c r="B2" s="568"/>
      <c r="C2" s="568"/>
      <c r="D2" s="568"/>
      <c r="E2" s="568"/>
      <c r="F2" s="568"/>
      <c r="G2" s="568"/>
    </row>
    <row r="3" spans="1:7" ht="15" x14ac:dyDescent="0.2">
      <c r="A3" s="569" t="s">
        <v>87</v>
      </c>
      <c r="B3" s="570" t="s">
        <v>88</v>
      </c>
      <c r="C3" s="571" t="s">
        <v>89</v>
      </c>
      <c r="D3" s="574" t="s">
        <v>90</v>
      </c>
      <c r="E3" s="574"/>
      <c r="F3" s="569" t="s">
        <v>91</v>
      </c>
      <c r="G3" s="569"/>
    </row>
    <row r="4" spans="1:7" ht="15" x14ac:dyDescent="0.2">
      <c r="A4" s="569"/>
      <c r="B4" s="570"/>
      <c r="C4" s="572"/>
      <c r="D4" s="570" t="s">
        <v>92</v>
      </c>
      <c r="E4" s="570"/>
      <c r="F4" s="569"/>
      <c r="G4" s="569"/>
    </row>
    <row r="5" spans="1:7" x14ac:dyDescent="0.2">
      <c r="A5" s="569"/>
      <c r="B5" s="570"/>
      <c r="C5" s="572"/>
      <c r="D5" s="575" t="s">
        <v>93</v>
      </c>
      <c r="E5" s="571" t="s">
        <v>94</v>
      </c>
      <c r="F5" s="569"/>
      <c r="G5" s="569"/>
    </row>
    <row r="6" spans="1:7" ht="15" x14ac:dyDescent="0.2">
      <c r="A6" s="569"/>
      <c r="B6" s="570"/>
      <c r="C6" s="573"/>
      <c r="D6" s="576"/>
      <c r="E6" s="573"/>
      <c r="F6" s="36" t="s">
        <v>10</v>
      </c>
      <c r="G6" s="36" t="s">
        <v>9</v>
      </c>
    </row>
    <row r="7" spans="1:7" ht="15" x14ac:dyDescent="0.2">
      <c r="A7" s="37">
        <v>1</v>
      </c>
      <c r="B7" s="37" t="s">
        <v>95</v>
      </c>
      <c r="C7" s="38">
        <v>4564.6010999999999</v>
      </c>
      <c r="D7" s="39">
        <v>314666</v>
      </c>
      <c r="E7" s="38">
        <v>2508.955383088</v>
      </c>
      <c r="F7" s="38">
        <v>331212</v>
      </c>
      <c r="G7" s="40">
        <v>3932.875598095</v>
      </c>
    </row>
    <row r="8" spans="1:7" ht="15" x14ac:dyDescent="0.2">
      <c r="A8" s="37">
        <v>2</v>
      </c>
      <c r="B8" s="37" t="s">
        <v>96</v>
      </c>
      <c r="C8" s="40">
        <v>4230.17</v>
      </c>
      <c r="D8" s="40">
        <v>105455</v>
      </c>
      <c r="E8" s="40">
        <v>1282.327668507</v>
      </c>
      <c r="F8" s="40">
        <v>154429</v>
      </c>
      <c r="G8" s="40">
        <v>2104.850510065</v>
      </c>
    </row>
    <row r="9" spans="1:7" ht="15" x14ac:dyDescent="0.2">
      <c r="A9" s="37">
        <v>3</v>
      </c>
      <c r="B9" s="37" t="s">
        <v>97</v>
      </c>
      <c r="C9" s="40">
        <v>5192.4179999999997</v>
      </c>
      <c r="D9" s="40">
        <v>483606</v>
      </c>
      <c r="E9" s="40">
        <v>3401.1156920069998</v>
      </c>
      <c r="F9" s="40">
        <v>595955</v>
      </c>
      <c r="G9" s="40">
        <v>5315.4332505419998</v>
      </c>
    </row>
    <row r="10" spans="1:7" ht="15" x14ac:dyDescent="0.2">
      <c r="A10" s="37">
        <v>4</v>
      </c>
      <c r="B10" s="37" t="s">
        <v>98</v>
      </c>
      <c r="C10" s="40">
        <v>1038.7</v>
      </c>
      <c r="D10" s="40">
        <v>49165</v>
      </c>
      <c r="E10" s="40">
        <v>416.20763132785697</v>
      </c>
      <c r="F10" s="40">
        <v>67703</v>
      </c>
      <c r="G10" s="40">
        <v>682.51084803799995</v>
      </c>
    </row>
    <row r="11" spans="1:7" ht="15" x14ac:dyDescent="0.2">
      <c r="A11" s="37">
        <v>5</v>
      </c>
      <c r="B11" s="37" t="s">
        <v>99</v>
      </c>
      <c r="C11" s="40">
        <v>4504.2</v>
      </c>
      <c r="D11" s="40">
        <v>54190</v>
      </c>
      <c r="E11" s="40">
        <v>1307.27405861596</v>
      </c>
      <c r="F11" s="40">
        <v>71186</v>
      </c>
      <c r="G11" s="40">
        <v>1533.5786832680001</v>
      </c>
    </row>
    <row r="12" spans="1:7" ht="15" x14ac:dyDescent="0.2">
      <c r="A12" s="37">
        <v>6</v>
      </c>
      <c r="B12" s="37" t="s">
        <v>100</v>
      </c>
      <c r="C12" s="40">
        <v>3040.86</v>
      </c>
      <c r="D12" s="40">
        <v>153276</v>
      </c>
      <c r="E12" s="40">
        <v>960.12941396099995</v>
      </c>
      <c r="F12" s="40">
        <v>205476</v>
      </c>
      <c r="G12" s="40">
        <v>1662.727874404</v>
      </c>
    </row>
    <row r="13" spans="1:7" ht="15" x14ac:dyDescent="0.2">
      <c r="A13" s="37">
        <v>7</v>
      </c>
      <c r="B13" s="37" t="s">
        <v>101</v>
      </c>
      <c r="C13" s="40">
        <v>1056.4471000000001</v>
      </c>
      <c r="D13" s="40">
        <v>38512</v>
      </c>
      <c r="E13" s="40">
        <v>358.58201023803502</v>
      </c>
      <c r="F13" s="40">
        <v>65502</v>
      </c>
      <c r="G13" s="40">
        <v>684.11416060500005</v>
      </c>
    </row>
    <row r="14" spans="1:7" ht="15" x14ac:dyDescent="0.2">
      <c r="A14" s="37">
        <v>8</v>
      </c>
      <c r="B14" s="37" t="s">
        <v>102</v>
      </c>
      <c r="C14" s="40">
        <v>882.2</v>
      </c>
      <c r="D14" s="40">
        <v>39218</v>
      </c>
      <c r="E14" s="40">
        <v>445.660682474</v>
      </c>
      <c r="F14" s="40">
        <v>61827</v>
      </c>
      <c r="G14" s="40">
        <v>774.92522577700004</v>
      </c>
    </row>
    <row r="15" spans="1:7" ht="15" x14ac:dyDescent="0.2">
      <c r="A15" s="37">
        <v>9</v>
      </c>
      <c r="B15" s="37" t="s">
        <v>103</v>
      </c>
      <c r="C15" s="40">
        <v>2309.2840999999999</v>
      </c>
      <c r="D15" s="40">
        <v>68075</v>
      </c>
      <c r="E15" s="40">
        <v>1066.8855439987301</v>
      </c>
      <c r="F15" s="40">
        <v>104348</v>
      </c>
      <c r="G15" s="40">
        <v>1821.8389997869999</v>
      </c>
    </row>
    <row r="16" spans="1:7" ht="15" x14ac:dyDescent="0.2">
      <c r="A16" s="37">
        <v>10</v>
      </c>
      <c r="B16" s="37" t="s">
        <v>104</v>
      </c>
      <c r="C16" s="40">
        <v>1572.9589000000001</v>
      </c>
      <c r="D16" s="40">
        <v>69336</v>
      </c>
      <c r="E16" s="40">
        <v>538.74120746300002</v>
      </c>
      <c r="F16" s="41">
        <v>104537</v>
      </c>
      <c r="G16" s="38">
        <v>990.21451291599999</v>
      </c>
    </row>
    <row r="17" spans="1:7" ht="15" x14ac:dyDescent="0.2">
      <c r="A17" s="37">
        <v>11</v>
      </c>
      <c r="B17" s="37" t="s">
        <v>105</v>
      </c>
      <c r="C17" s="40">
        <v>2303.16</v>
      </c>
      <c r="D17" s="40">
        <v>146413</v>
      </c>
      <c r="E17" s="40">
        <v>1559.9868063680001</v>
      </c>
      <c r="F17" s="40">
        <v>131981</v>
      </c>
      <c r="G17" s="40">
        <v>1581.790851767</v>
      </c>
    </row>
    <row r="18" spans="1:7" ht="15" x14ac:dyDescent="0.2">
      <c r="A18" s="37">
        <v>12</v>
      </c>
      <c r="B18" s="37" t="s">
        <v>106</v>
      </c>
      <c r="C18" s="40">
        <v>1492.0429999999999</v>
      </c>
      <c r="D18" s="40">
        <v>116256</v>
      </c>
      <c r="E18" s="40">
        <v>772.96475454500001</v>
      </c>
      <c r="F18" s="40">
        <v>162027</v>
      </c>
      <c r="G18" s="40">
        <v>1362.9488084340001</v>
      </c>
    </row>
    <row r="19" spans="1:7" ht="15" x14ac:dyDescent="0.2">
      <c r="A19" s="37">
        <v>13</v>
      </c>
      <c r="B19" s="37" t="s">
        <v>107</v>
      </c>
      <c r="C19" s="40">
        <v>2863.0308</v>
      </c>
      <c r="D19" s="40">
        <v>86879</v>
      </c>
      <c r="E19" s="40">
        <v>989.89279210300003</v>
      </c>
      <c r="F19" s="40">
        <v>138125</v>
      </c>
      <c r="G19" s="40">
        <v>2067.113067707</v>
      </c>
    </row>
    <row r="20" spans="1:7" ht="15" x14ac:dyDescent="0.2">
      <c r="A20" s="37">
        <v>14</v>
      </c>
      <c r="B20" s="37" t="s">
        <v>108</v>
      </c>
      <c r="C20" s="40">
        <v>1397.134</v>
      </c>
      <c r="D20" s="40">
        <v>69270</v>
      </c>
      <c r="E20" s="40">
        <v>927.65547257599997</v>
      </c>
      <c r="F20" s="40">
        <v>114248</v>
      </c>
      <c r="G20" s="40">
        <v>1953.9694119620001</v>
      </c>
    </row>
    <row r="21" spans="1:7" ht="15" x14ac:dyDescent="0.2">
      <c r="A21" s="37">
        <v>15</v>
      </c>
      <c r="B21" s="37" t="s">
        <v>109</v>
      </c>
      <c r="C21" s="40">
        <v>3119.41</v>
      </c>
      <c r="D21" s="40">
        <v>192186</v>
      </c>
      <c r="E21" s="40">
        <v>1359.3220231451801</v>
      </c>
      <c r="F21" s="40">
        <v>288628</v>
      </c>
      <c r="G21" s="40">
        <v>2569.3373210459999</v>
      </c>
    </row>
    <row r="22" spans="1:7" ht="15" x14ac:dyDescent="0.2">
      <c r="A22" s="37">
        <v>16</v>
      </c>
      <c r="B22" s="37" t="s">
        <v>110</v>
      </c>
      <c r="C22" s="40">
        <v>2696.2266</v>
      </c>
      <c r="D22" s="40">
        <v>89468</v>
      </c>
      <c r="E22" s="40">
        <v>1077.9851011430001</v>
      </c>
      <c r="F22" s="40">
        <v>158322</v>
      </c>
      <c r="G22" s="40">
        <v>2248.187485808</v>
      </c>
    </row>
    <row r="23" spans="1:7" ht="15" x14ac:dyDescent="0.2">
      <c r="A23" s="37">
        <v>17</v>
      </c>
      <c r="B23" s="37" t="s">
        <v>111</v>
      </c>
      <c r="C23" s="40">
        <v>3564.2775999999999</v>
      </c>
      <c r="D23" s="40">
        <v>73114</v>
      </c>
      <c r="E23" s="40">
        <v>846.29881301900002</v>
      </c>
      <c r="F23" s="40">
        <v>189082</v>
      </c>
      <c r="G23" s="40">
        <v>2147.2663197030001</v>
      </c>
    </row>
    <row r="24" spans="1:7" ht="15" x14ac:dyDescent="0.2">
      <c r="A24" s="37">
        <v>18</v>
      </c>
      <c r="B24" s="37" t="s">
        <v>112</v>
      </c>
      <c r="C24" s="40">
        <v>2551.6999999999998</v>
      </c>
      <c r="D24" s="40">
        <v>61682</v>
      </c>
      <c r="E24" s="40">
        <v>919.71628939911102</v>
      </c>
      <c r="F24" s="40">
        <v>75133</v>
      </c>
      <c r="G24" s="40">
        <v>1305.6009055080001</v>
      </c>
    </row>
    <row r="25" spans="1:7" ht="15" x14ac:dyDescent="0.2">
      <c r="A25" s="37">
        <v>19</v>
      </c>
      <c r="B25" s="37" t="s">
        <v>113</v>
      </c>
      <c r="C25" s="40">
        <v>1013.9</v>
      </c>
      <c r="D25" s="40">
        <v>31698</v>
      </c>
      <c r="E25" s="40">
        <v>384.12464674099999</v>
      </c>
      <c r="F25" s="40">
        <v>65773</v>
      </c>
      <c r="G25" s="40">
        <v>769.25404603599998</v>
      </c>
    </row>
    <row r="26" spans="1:7" ht="15" x14ac:dyDescent="0.2">
      <c r="A26" s="37">
        <v>20</v>
      </c>
      <c r="B26" s="37" t="s">
        <v>114</v>
      </c>
      <c r="C26" s="40">
        <v>1096.8800000000001</v>
      </c>
      <c r="D26" s="40">
        <v>59532</v>
      </c>
      <c r="E26" s="40">
        <v>546.28158795399997</v>
      </c>
      <c r="F26" s="40">
        <v>75764</v>
      </c>
      <c r="G26" s="40">
        <v>1030.750195436</v>
      </c>
    </row>
    <row r="27" spans="1:7" ht="15" x14ac:dyDescent="0.2">
      <c r="A27" s="37">
        <v>21</v>
      </c>
      <c r="B27" s="37" t="s">
        <v>115</v>
      </c>
      <c r="C27" s="40">
        <v>2209.44</v>
      </c>
      <c r="D27" s="40">
        <v>156956</v>
      </c>
      <c r="E27" s="40">
        <v>952.42956145803396</v>
      </c>
      <c r="F27" s="40">
        <v>217609</v>
      </c>
      <c r="G27" s="40">
        <v>1456.075819934</v>
      </c>
    </row>
    <row r="28" spans="1:7" ht="15" x14ac:dyDescent="0.2">
      <c r="A28" s="37">
        <v>22</v>
      </c>
      <c r="B28" s="37" t="s">
        <v>116</v>
      </c>
      <c r="C28" s="40">
        <v>3375.2876000000001</v>
      </c>
      <c r="D28" s="40">
        <v>89697</v>
      </c>
      <c r="E28" s="40">
        <v>984.63030900527804</v>
      </c>
      <c r="F28" s="40">
        <v>142307</v>
      </c>
      <c r="G28" s="40">
        <v>1603.605314503</v>
      </c>
    </row>
    <row r="29" spans="1:7" ht="15" x14ac:dyDescent="0.2">
      <c r="A29" s="37">
        <v>23</v>
      </c>
      <c r="B29" s="37" t="s">
        <v>117</v>
      </c>
      <c r="C29" s="40">
        <v>2732.6518999999998</v>
      </c>
      <c r="D29" s="40">
        <v>111623</v>
      </c>
      <c r="E29" s="40">
        <v>1023.4896887150001</v>
      </c>
      <c r="F29" s="40">
        <v>128923</v>
      </c>
      <c r="G29" s="40">
        <v>2185.9850780400002</v>
      </c>
    </row>
    <row r="30" spans="1:7" ht="15" x14ac:dyDescent="0.2">
      <c r="A30" s="37">
        <v>24</v>
      </c>
      <c r="B30" s="37" t="s">
        <v>118</v>
      </c>
      <c r="C30" s="40">
        <v>1759</v>
      </c>
      <c r="D30" s="40">
        <v>81251</v>
      </c>
      <c r="E30" s="40">
        <v>618.68368440142501</v>
      </c>
      <c r="F30" s="40">
        <v>104197</v>
      </c>
      <c r="G30" s="40">
        <v>842.97387820300003</v>
      </c>
    </row>
    <row r="31" spans="1:7" ht="15" x14ac:dyDescent="0.2">
      <c r="A31" s="37">
        <v>25</v>
      </c>
      <c r="B31" s="37" t="s">
        <v>119</v>
      </c>
      <c r="C31" s="40">
        <v>1936.0971999999999</v>
      </c>
      <c r="D31" s="40">
        <v>124049</v>
      </c>
      <c r="E31" s="40">
        <v>1126.962147925</v>
      </c>
      <c r="F31" s="40">
        <v>156730</v>
      </c>
      <c r="G31" s="40">
        <v>1459.551907973</v>
      </c>
    </row>
    <row r="32" spans="1:7" ht="15" x14ac:dyDescent="0.2">
      <c r="A32" s="37">
        <v>26</v>
      </c>
      <c r="B32" s="37" t="s">
        <v>120</v>
      </c>
      <c r="C32" s="40">
        <v>3121.3562999999999</v>
      </c>
      <c r="D32" s="40">
        <v>137961</v>
      </c>
      <c r="E32" s="40">
        <v>995.97326241318899</v>
      </c>
      <c r="F32" s="40">
        <v>216083</v>
      </c>
      <c r="G32" s="40">
        <v>2057.1385232759999</v>
      </c>
    </row>
    <row r="33" spans="1:7" ht="15" x14ac:dyDescent="0.2">
      <c r="A33" s="37">
        <v>27</v>
      </c>
      <c r="B33" s="37" t="s">
        <v>121</v>
      </c>
      <c r="C33" s="40">
        <v>955.57380000000001</v>
      </c>
      <c r="D33" s="40">
        <v>12602</v>
      </c>
      <c r="E33" s="40">
        <v>147.66337314</v>
      </c>
      <c r="F33" s="40">
        <v>16369</v>
      </c>
      <c r="G33" s="40">
        <v>196.949627671</v>
      </c>
    </row>
    <row r="34" spans="1:7" ht="15" x14ac:dyDescent="0.2">
      <c r="A34" s="37">
        <v>28</v>
      </c>
      <c r="B34" s="37" t="s">
        <v>122</v>
      </c>
      <c r="C34" s="40">
        <v>1431.4256</v>
      </c>
      <c r="D34" s="40">
        <v>90460</v>
      </c>
      <c r="E34" s="40">
        <v>762.38460667899994</v>
      </c>
      <c r="F34" s="40">
        <v>97861</v>
      </c>
      <c r="G34" s="40">
        <v>843.86192331100006</v>
      </c>
    </row>
    <row r="35" spans="1:7" ht="15" x14ac:dyDescent="0.2">
      <c r="A35" s="37">
        <v>29</v>
      </c>
      <c r="B35" s="37" t="s">
        <v>123</v>
      </c>
      <c r="C35" s="40">
        <v>3614.6253000000002</v>
      </c>
      <c r="D35" s="40">
        <v>227554</v>
      </c>
      <c r="E35" s="40">
        <v>2113.4355083810001</v>
      </c>
      <c r="F35" s="40">
        <v>314447</v>
      </c>
      <c r="G35" s="40">
        <v>3489.8926679830001</v>
      </c>
    </row>
    <row r="36" spans="1:7" ht="15" x14ac:dyDescent="0.2">
      <c r="A36" s="37">
        <v>30</v>
      </c>
      <c r="B36" s="37" t="s">
        <v>124</v>
      </c>
      <c r="C36" s="40">
        <v>1191.32</v>
      </c>
      <c r="D36" s="40">
        <v>40559</v>
      </c>
      <c r="E36" s="40">
        <v>405.83608449000002</v>
      </c>
      <c r="F36" s="40">
        <v>86473</v>
      </c>
      <c r="G36" s="40">
        <v>1043.5952543589999</v>
      </c>
    </row>
    <row r="37" spans="1:7" s="45" customFormat="1" ht="15.75" x14ac:dyDescent="0.25">
      <c r="A37" s="42"/>
      <c r="B37" s="43" t="s">
        <v>125</v>
      </c>
      <c r="C37" s="44">
        <f>SUM(C7:C36)</f>
        <v>72816.378900000011</v>
      </c>
      <c r="D37" s="44">
        <f>SUM(D7:D36)</f>
        <v>3374709</v>
      </c>
      <c r="E37" s="44">
        <f>SUM(E7:E36)</f>
        <v>30801.595805281799</v>
      </c>
      <c r="F37" s="44">
        <f>SUM(F7:F36)</f>
        <v>4642257</v>
      </c>
      <c r="G37" s="44">
        <f>SUM(G7:G36)</f>
        <v>51718.918072157008</v>
      </c>
    </row>
    <row r="38" spans="1:7" ht="15" x14ac:dyDescent="0.25">
      <c r="A38" s="46"/>
      <c r="B38" s="46"/>
      <c r="C38" s="47"/>
      <c r="D38" s="47"/>
      <c r="E38" s="47"/>
      <c r="F38" s="47"/>
      <c r="G38" s="47"/>
    </row>
    <row r="39" spans="1:7" ht="15" x14ac:dyDescent="0.25">
      <c r="A39" s="46"/>
      <c r="B39" s="46"/>
      <c r="C39" s="47"/>
      <c r="D39" s="47"/>
      <c r="E39" s="47"/>
      <c r="F39" s="47"/>
      <c r="G39" s="47"/>
    </row>
    <row r="40" spans="1:7" ht="15" x14ac:dyDescent="0.25">
      <c r="A40" s="46"/>
      <c r="B40" s="46"/>
      <c r="C40" s="47"/>
      <c r="D40" s="47"/>
      <c r="E40" s="47"/>
      <c r="F40" s="47"/>
      <c r="G40" s="47"/>
    </row>
    <row r="41" spans="1:7" ht="15" x14ac:dyDescent="0.25">
      <c r="A41" s="46"/>
      <c r="B41" s="46"/>
      <c r="C41" s="47"/>
      <c r="D41" s="47"/>
      <c r="E41" s="47"/>
      <c r="F41" s="47"/>
      <c r="G41" s="47"/>
    </row>
    <row r="42" spans="1:7" ht="15" x14ac:dyDescent="0.25">
      <c r="A42" s="46"/>
      <c r="B42" s="46"/>
      <c r="C42" s="47"/>
      <c r="D42" s="47"/>
      <c r="E42" s="47"/>
      <c r="F42" s="47"/>
      <c r="G42" s="47"/>
    </row>
    <row r="43" spans="1:7" ht="15" x14ac:dyDescent="0.25">
      <c r="A43" s="46"/>
      <c r="B43" s="46"/>
      <c r="C43" s="47"/>
      <c r="D43" s="47"/>
      <c r="E43" s="47"/>
      <c r="F43" s="47"/>
      <c r="G43" s="47"/>
    </row>
    <row r="44" spans="1:7" ht="15" x14ac:dyDescent="0.25">
      <c r="A44" s="46"/>
      <c r="B44" s="46"/>
      <c r="C44" s="47"/>
      <c r="D44" s="47"/>
      <c r="E44" s="47"/>
      <c r="F44" s="47"/>
      <c r="G44" s="47"/>
    </row>
    <row r="45" spans="1:7" ht="15" x14ac:dyDescent="0.25">
      <c r="A45" s="46"/>
      <c r="B45" s="46"/>
      <c r="C45" s="47"/>
      <c r="D45" s="47"/>
      <c r="E45" s="47"/>
      <c r="F45" s="47"/>
      <c r="G45" s="47"/>
    </row>
    <row r="46" spans="1:7" ht="15" x14ac:dyDescent="0.25">
      <c r="A46" s="46"/>
      <c r="B46" s="46"/>
      <c r="C46" s="47"/>
      <c r="D46" s="47"/>
      <c r="E46" s="47"/>
      <c r="F46" s="47"/>
      <c r="G46" s="47"/>
    </row>
    <row r="47" spans="1:7" ht="15" x14ac:dyDescent="0.25">
      <c r="A47" s="46"/>
      <c r="B47" s="46"/>
      <c r="C47" s="47"/>
      <c r="D47" s="47"/>
      <c r="E47" s="47"/>
      <c r="F47" s="47"/>
      <c r="G47" s="47"/>
    </row>
    <row r="48" spans="1:7" ht="15" x14ac:dyDescent="0.25">
      <c r="A48" s="46"/>
      <c r="B48" s="46"/>
      <c r="C48" s="47"/>
      <c r="D48" s="47"/>
      <c r="E48" s="47"/>
      <c r="F48" s="47"/>
      <c r="G48" s="47"/>
    </row>
    <row r="49" spans="1:7" ht="15" x14ac:dyDescent="0.25">
      <c r="A49" s="46"/>
      <c r="B49" s="46"/>
      <c r="C49" s="47"/>
      <c r="D49" s="47"/>
      <c r="E49" s="47"/>
      <c r="F49" s="47"/>
      <c r="G49" s="47"/>
    </row>
    <row r="50" spans="1:7" ht="15" x14ac:dyDescent="0.25">
      <c r="A50" s="46"/>
      <c r="B50" s="46"/>
      <c r="C50" s="47"/>
      <c r="D50" s="47"/>
      <c r="E50" s="47"/>
      <c r="F50" s="47"/>
      <c r="G50" s="47"/>
    </row>
    <row r="51" spans="1:7" ht="15" x14ac:dyDescent="0.25">
      <c r="A51" s="46"/>
      <c r="B51" s="46"/>
      <c r="C51" s="47"/>
      <c r="D51" s="47"/>
      <c r="E51" s="47"/>
      <c r="F51" s="47"/>
      <c r="G51" s="47"/>
    </row>
    <row r="52" spans="1:7" ht="15" x14ac:dyDescent="0.25">
      <c r="A52" s="46"/>
      <c r="B52" s="46"/>
      <c r="C52" s="47"/>
      <c r="D52" s="47"/>
      <c r="E52" s="47"/>
      <c r="F52" s="47"/>
      <c r="G52" s="47"/>
    </row>
    <row r="53" spans="1:7" ht="15" x14ac:dyDescent="0.25">
      <c r="A53" s="46"/>
      <c r="B53" s="46"/>
      <c r="C53" s="47"/>
      <c r="D53" s="47"/>
      <c r="E53" s="47"/>
      <c r="F53" s="47"/>
      <c r="G53" s="47"/>
    </row>
    <row r="54" spans="1:7" ht="15.75" x14ac:dyDescent="0.25">
      <c r="A54" s="48"/>
      <c r="B54" s="48"/>
      <c r="C54" s="47"/>
      <c r="D54" s="47"/>
      <c r="E54" s="47"/>
      <c r="F54" s="47"/>
      <c r="G54" s="47"/>
    </row>
    <row r="55" spans="1:7" ht="15" x14ac:dyDescent="0.2">
      <c r="A55" s="49"/>
      <c r="B55" s="49"/>
      <c r="C55" s="47"/>
      <c r="D55" s="47"/>
      <c r="E55" s="47"/>
      <c r="F55" s="47"/>
      <c r="G55" s="47"/>
    </row>
    <row r="56" spans="1:7" ht="15" x14ac:dyDescent="0.25">
      <c r="A56" s="46"/>
      <c r="B56" s="46"/>
      <c r="C56" s="50"/>
      <c r="D56" s="50"/>
      <c r="E56" s="50"/>
      <c r="F56" s="50"/>
      <c r="G56" s="50"/>
    </row>
    <row r="57" spans="1:7" ht="15" x14ac:dyDescent="0.25">
      <c r="A57" s="46"/>
      <c r="B57" s="46"/>
      <c r="C57" s="47"/>
      <c r="D57" s="47"/>
      <c r="E57" s="47"/>
      <c r="F57" s="47"/>
      <c r="G57" s="47"/>
    </row>
    <row r="58" spans="1:7" ht="15" x14ac:dyDescent="0.25">
      <c r="A58" s="46"/>
      <c r="B58" s="46"/>
      <c r="C58" s="47"/>
      <c r="D58" s="47"/>
      <c r="E58" s="47"/>
      <c r="F58" s="47"/>
      <c r="G58" s="47"/>
    </row>
    <row r="59" spans="1:7" ht="15.75" x14ac:dyDescent="0.25">
      <c r="A59" s="49"/>
      <c r="B59" s="48"/>
      <c r="C59" s="47"/>
      <c r="D59" s="47"/>
      <c r="E59" s="47"/>
      <c r="F59" s="47"/>
      <c r="G59" s="47"/>
    </row>
    <row r="60" spans="1:7" ht="15.75" x14ac:dyDescent="0.25">
      <c r="A60" s="49"/>
      <c r="B60" s="46"/>
      <c r="C60" s="47"/>
      <c r="D60" s="47"/>
      <c r="E60" s="47"/>
      <c r="F60" s="47"/>
      <c r="G60" s="47"/>
    </row>
    <row r="61" spans="1:7" ht="15" x14ac:dyDescent="0.25">
      <c r="A61" s="46"/>
      <c r="B61" s="46"/>
      <c r="C61" s="50"/>
      <c r="D61" s="50"/>
      <c r="E61" s="50"/>
      <c r="F61" s="50"/>
      <c r="G61" s="50"/>
    </row>
    <row r="62" spans="1:7" ht="15" x14ac:dyDescent="0.25">
      <c r="A62" s="46"/>
      <c r="B62" s="46"/>
      <c r="C62" s="50"/>
      <c r="D62" s="50"/>
      <c r="E62" s="50"/>
      <c r="F62" s="50"/>
      <c r="G62" s="50"/>
    </row>
    <row r="63" spans="1:7" ht="15" x14ac:dyDescent="0.25">
      <c r="A63" s="46"/>
      <c r="B63" s="46"/>
      <c r="C63" s="50"/>
      <c r="D63" s="50"/>
      <c r="E63" s="50"/>
      <c r="F63" s="51"/>
      <c r="G63" s="51"/>
    </row>
    <row r="64" spans="1:7" ht="15" x14ac:dyDescent="0.2">
      <c r="A64" s="49"/>
      <c r="B64" s="49"/>
      <c r="C64" s="47"/>
      <c r="D64" s="47"/>
      <c r="E64" s="47"/>
      <c r="F64" s="47"/>
      <c r="G64" s="47"/>
    </row>
    <row r="65" spans="1:7" ht="15.75" x14ac:dyDescent="0.25">
      <c r="A65" s="49"/>
      <c r="B65" s="46"/>
      <c r="C65" s="47"/>
      <c r="D65" s="47"/>
      <c r="E65" s="47"/>
      <c r="F65" s="47"/>
      <c r="G65" s="47"/>
    </row>
    <row r="66" spans="1:7" ht="15" x14ac:dyDescent="0.2">
      <c r="A66" s="49"/>
      <c r="B66" s="49"/>
      <c r="C66" s="47"/>
      <c r="D66" s="47"/>
      <c r="E66" s="47"/>
      <c r="F66" s="47"/>
      <c r="G66" s="47"/>
    </row>
    <row r="67" spans="1:7" ht="15.75" x14ac:dyDescent="0.25">
      <c r="A67" s="46"/>
      <c r="B67" s="49"/>
      <c r="C67" s="47"/>
      <c r="D67" s="47"/>
      <c r="E67" s="47"/>
      <c r="F67" s="47"/>
      <c r="G67" s="47"/>
    </row>
  </sheetData>
  <mergeCells count="10">
    <mergeCell ref="A1:G1"/>
    <mergeCell ref="A2:G2"/>
    <mergeCell ref="A3:A6"/>
    <mergeCell ref="B3:B6"/>
    <mergeCell ref="C3:C6"/>
    <mergeCell ref="D3:E3"/>
    <mergeCell ref="F3:G5"/>
    <mergeCell ref="D4:E4"/>
    <mergeCell ref="D5:D6"/>
    <mergeCell ref="E5:E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opLeftCell="Q1" workbookViewId="0">
      <selection activeCell="N14" sqref="N14"/>
    </sheetView>
  </sheetViews>
  <sheetFormatPr defaultColWidth="15.5703125" defaultRowHeight="15" x14ac:dyDescent="0.2"/>
  <cols>
    <col min="1" max="1" width="5.42578125" style="88" customWidth="1"/>
    <col min="2" max="2" width="31.5703125" style="60" customWidth="1"/>
    <col min="3" max="3" width="10.7109375" style="49" customWidth="1"/>
    <col min="4" max="5" width="10.42578125" style="259" customWidth="1"/>
    <col min="6" max="6" width="10.5703125" style="259" customWidth="1"/>
    <col min="7" max="7" width="10.140625" style="259" customWidth="1"/>
    <col min="8" max="8" width="11.42578125" style="259" customWidth="1"/>
    <col min="9" max="9" width="10.85546875" style="49" customWidth="1"/>
    <col min="10" max="10" width="11.85546875" style="259" customWidth="1"/>
    <col min="11" max="11" width="9.140625" style="259" customWidth="1"/>
    <col min="12" max="12" width="10.140625" style="259" customWidth="1"/>
    <col min="13" max="13" width="9.5703125" style="49" customWidth="1"/>
    <col min="14" max="14" width="10.42578125" style="259" customWidth="1"/>
    <col min="15" max="15" width="8.85546875" style="259" bestFit="1" customWidth="1"/>
    <col min="16" max="16" width="8.28515625" style="259" customWidth="1"/>
    <col min="17" max="17" width="8.85546875" style="49" customWidth="1"/>
    <col min="18" max="18" width="9.85546875" style="259" customWidth="1"/>
    <col min="19" max="19" width="5.42578125" style="88" customWidth="1"/>
    <col min="20" max="20" width="31.5703125" style="60" customWidth="1"/>
    <col min="21" max="21" width="9.140625" style="259" customWidth="1"/>
    <col min="22" max="22" width="8.42578125" style="49" customWidth="1"/>
    <col min="23" max="23" width="8.7109375" style="49" customWidth="1"/>
    <col min="24" max="24" width="9.85546875" style="49" customWidth="1"/>
    <col min="25" max="25" width="8.28515625" style="259" customWidth="1"/>
    <col min="26" max="26" width="9.42578125" style="49" bestFit="1" customWidth="1"/>
    <col min="27" max="27" width="8.5703125" style="49" customWidth="1"/>
    <col min="28" max="28" width="10.85546875" style="49" bestFit="1" customWidth="1"/>
    <col min="29" max="29" width="12.7109375" style="259" bestFit="1" customWidth="1"/>
    <col min="30" max="30" width="11.28515625" style="49" bestFit="1" customWidth="1"/>
    <col min="31" max="31" width="12.42578125" style="49" customWidth="1"/>
    <col min="32" max="32" width="13.42578125" style="49" customWidth="1"/>
    <col min="33" max="33" width="15.5703125" style="60" customWidth="1"/>
    <col min="34" max="16384" width="15.5703125" style="60"/>
  </cols>
  <sheetData>
    <row r="1" spans="1:40" x14ac:dyDescent="0.2">
      <c r="A1" s="714" t="s">
        <v>466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 t="s">
        <v>467</v>
      </c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</row>
    <row r="2" spans="1:40" s="61" customFormat="1" ht="18.75" customHeight="1" thickBot="1" x14ac:dyDescent="0.25">
      <c r="A2" s="725" t="s">
        <v>468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 t="str">
        <f>A2</f>
        <v xml:space="preserve"> BANK WISE DISBURSEMENT AND BALANCE OUSTSTANDING TO MINORITY COMMUNITY IN KARNATAKA STATE AS ON  MARCH 2020 (Amount in Crore)</v>
      </c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62"/>
      <c r="AH2" s="62"/>
      <c r="AI2" s="62"/>
      <c r="AJ2" s="62"/>
    </row>
    <row r="3" spans="1:40" s="62" customFormat="1" ht="12.75" x14ac:dyDescent="0.2">
      <c r="A3" s="716" t="s">
        <v>87</v>
      </c>
      <c r="B3" s="726" t="s">
        <v>259</v>
      </c>
      <c r="C3" s="727" t="s">
        <v>469</v>
      </c>
      <c r="D3" s="728"/>
      <c r="E3" s="728"/>
      <c r="F3" s="729"/>
      <c r="G3" s="727" t="s">
        <v>470</v>
      </c>
      <c r="H3" s="728"/>
      <c r="I3" s="728"/>
      <c r="J3" s="729"/>
      <c r="K3" s="727" t="s">
        <v>471</v>
      </c>
      <c r="L3" s="728"/>
      <c r="M3" s="728"/>
      <c r="N3" s="729"/>
      <c r="O3" s="727" t="s">
        <v>472</v>
      </c>
      <c r="P3" s="728"/>
      <c r="Q3" s="728"/>
      <c r="R3" s="729"/>
      <c r="S3" s="716" t="s">
        <v>87</v>
      </c>
      <c r="T3" s="726" t="s">
        <v>259</v>
      </c>
      <c r="U3" s="727" t="s">
        <v>473</v>
      </c>
      <c r="V3" s="728"/>
      <c r="W3" s="728"/>
      <c r="X3" s="729"/>
      <c r="Y3" s="727" t="s">
        <v>474</v>
      </c>
      <c r="Z3" s="728"/>
      <c r="AA3" s="728"/>
      <c r="AB3" s="729"/>
      <c r="AC3" s="734" t="s">
        <v>475</v>
      </c>
      <c r="AD3" s="735"/>
      <c r="AE3" s="735"/>
      <c r="AF3" s="736"/>
    </row>
    <row r="4" spans="1:40" s="64" customFormat="1" ht="27" customHeight="1" x14ac:dyDescent="0.2">
      <c r="A4" s="717"/>
      <c r="B4" s="726"/>
      <c r="C4" s="730" t="s">
        <v>476</v>
      </c>
      <c r="D4" s="724"/>
      <c r="E4" s="724" t="s">
        <v>477</v>
      </c>
      <c r="F4" s="731"/>
      <c r="G4" s="730" t="str">
        <f>C4</f>
        <v xml:space="preserve"> Disb 1st April to  MARCH 2020</v>
      </c>
      <c r="H4" s="724"/>
      <c r="I4" s="724" t="str">
        <f>E4</f>
        <v xml:space="preserve"> Balance O/s as on  31.3.2020</v>
      </c>
      <c r="J4" s="731"/>
      <c r="K4" s="730" t="str">
        <f>G4</f>
        <v xml:space="preserve"> Disb 1st April to  MARCH 2020</v>
      </c>
      <c r="L4" s="724"/>
      <c r="M4" s="724" t="str">
        <f>I4</f>
        <v xml:space="preserve"> Balance O/s as on  31.3.2020</v>
      </c>
      <c r="N4" s="731"/>
      <c r="O4" s="730" t="str">
        <f>K4</f>
        <v xml:space="preserve"> Disb 1st April to  MARCH 2020</v>
      </c>
      <c r="P4" s="724"/>
      <c r="Q4" s="724" t="str">
        <f>M4</f>
        <v xml:space="preserve"> Balance O/s as on  31.3.2020</v>
      </c>
      <c r="R4" s="731"/>
      <c r="S4" s="717"/>
      <c r="T4" s="726"/>
      <c r="U4" s="732" t="str">
        <f>O4</f>
        <v xml:space="preserve"> Disb 1st April to  MARCH 2020</v>
      </c>
      <c r="V4" s="733"/>
      <c r="W4" s="724" t="str">
        <f>Q4</f>
        <v xml:space="preserve"> Balance O/s as on  31.3.2020</v>
      </c>
      <c r="X4" s="731"/>
      <c r="Y4" s="732" t="str">
        <f>U4</f>
        <v xml:space="preserve"> Disb 1st April to  MARCH 2020</v>
      </c>
      <c r="Z4" s="733"/>
      <c r="AA4" s="724" t="str">
        <f>W4</f>
        <v xml:space="preserve"> Balance O/s as on  31.3.2020</v>
      </c>
      <c r="AB4" s="731"/>
      <c r="AC4" s="730" t="str">
        <f>Y4</f>
        <v xml:space="preserve"> Disb 1st April to  MARCH 2020</v>
      </c>
      <c r="AD4" s="724"/>
      <c r="AE4" s="724" t="str">
        <f>AA4</f>
        <v xml:space="preserve"> Balance O/s as on  31.3.2020</v>
      </c>
      <c r="AF4" s="731"/>
    </row>
    <row r="5" spans="1:40" s="61" customFormat="1" x14ac:dyDescent="0.25">
      <c r="A5" s="89" t="s">
        <v>185</v>
      </c>
      <c r="B5" s="231" t="s">
        <v>12</v>
      </c>
      <c r="C5" s="260" t="s">
        <v>478</v>
      </c>
      <c r="D5" s="261" t="s">
        <v>464</v>
      </c>
      <c r="E5" s="63" t="s">
        <v>478</v>
      </c>
      <c r="F5" s="262" t="s">
        <v>464</v>
      </c>
      <c r="G5" s="260" t="s">
        <v>478</v>
      </c>
      <c r="H5" s="261" t="s">
        <v>464</v>
      </c>
      <c r="I5" s="63" t="s">
        <v>478</v>
      </c>
      <c r="J5" s="262" t="s">
        <v>464</v>
      </c>
      <c r="K5" s="260" t="s">
        <v>478</v>
      </c>
      <c r="L5" s="261" t="s">
        <v>464</v>
      </c>
      <c r="M5" s="63" t="s">
        <v>478</v>
      </c>
      <c r="N5" s="262" t="s">
        <v>464</v>
      </c>
      <c r="O5" s="260" t="s">
        <v>478</v>
      </c>
      <c r="P5" s="262" t="s">
        <v>464</v>
      </c>
      <c r="Q5" s="226" t="s">
        <v>478</v>
      </c>
      <c r="R5" s="262" t="s">
        <v>464</v>
      </c>
      <c r="S5" s="89" t="s">
        <v>185</v>
      </c>
      <c r="T5" s="231" t="s">
        <v>12</v>
      </c>
      <c r="U5" s="263" t="s">
        <v>478</v>
      </c>
      <c r="V5" s="63" t="s">
        <v>464</v>
      </c>
      <c r="W5" s="226" t="s">
        <v>478</v>
      </c>
      <c r="X5" s="264" t="s">
        <v>464</v>
      </c>
      <c r="Y5" s="263" t="s">
        <v>478</v>
      </c>
      <c r="Z5" s="63" t="s">
        <v>464</v>
      </c>
      <c r="AA5" s="226" t="s">
        <v>478</v>
      </c>
      <c r="AB5" s="264" t="s">
        <v>464</v>
      </c>
      <c r="AC5" s="265" t="s">
        <v>463</v>
      </c>
      <c r="AD5" s="226" t="s">
        <v>464</v>
      </c>
      <c r="AE5" s="225" t="s">
        <v>465</v>
      </c>
      <c r="AF5" s="264" t="s">
        <v>464</v>
      </c>
      <c r="AG5" s="256"/>
      <c r="AH5" s="256"/>
      <c r="AI5" s="256"/>
      <c r="AJ5" s="256"/>
      <c r="AK5" s="256"/>
      <c r="AL5" s="256"/>
      <c r="AM5" s="256"/>
      <c r="AN5" s="256"/>
    </row>
    <row r="6" spans="1:40" s="61" customFormat="1" ht="14.25" x14ac:dyDescent="0.2">
      <c r="A6" s="92">
        <v>1</v>
      </c>
      <c r="B6" s="227" t="s">
        <v>13</v>
      </c>
      <c r="C6" s="247">
        <v>21143</v>
      </c>
      <c r="D6" s="248">
        <v>897.6</v>
      </c>
      <c r="E6" s="249">
        <v>210327</v>
      </c>
      <c r="F6" s="266">
        <v>5922.26</v>
      </c>
      <c r="G6" s="247">
        <v>89403</v>
      </c>
      <c r="H6" s="248">
        <v>2754.16</v>
      </c>
      <c r="I6" s="249">
        <v>807314</v>
      </c>
      <c r="J6" s="266">
        <v>20432.009999999998</v>
      </c>
      <c r="K6" s="247">
        <v>39</v>
      </c>
      <c r="L6" s="248">
        <v>2.5299999999999998</v>
      </c>
      <c r="M6" s="249">
        <v>2067</v>
      </c>
      <c r="N6" s="266">
        <v>61.63</v>
      </c>
      <c r="O6" s="247">
        <v>459</v>
      </c>
      <c r="P6" s="248">
        <v>6.14</v>
      </c>
      <c r="Q6" s="249">
        <v>3111</v>
      </c>
      <c r="R6" s="266">
        <v>67.650000000000006</v>
      </c>
      <c r="S6" s="92">
        <v>1</v>
      </c>
      <c r="T6" s="227" t="str">
        <f>B6</f>
        <v>Canara Bank</v>
      </c>
      <c r="U6" s="247">
        <v>774</v>
      </c>
      <c r="V6" s="248">
        <v>30.09</v>
      </c>
      <c r="W6" s="249">
        <v>4550</v>
      </c>
      <c r="X6" s="266">
        <v>139.21</v>
      </c>
      <c r="Y6" s="247">
        <v>44</v>
      </c>
      <c r="Z6" s="248">
        <v>0.55000000000000004</v>
      </c>
      <c r="AA6" s="249">
        <v>253</v>
      </c>
      <c r="AB6" s="266">
        <v>4.63</v>
      </c>
      <c r="AC6" s="228">
        <f>SUM(C6+G6+K6+O6+U6+Y6)</f>
        <v>111862</v>
      </c>
      <c r="AD6" s="228">
        <f>SUM(D6+H6+L6+P6+V6+Z6)</f>
        <v>3691.07</v>
      </c>
      <c r="AE6" s="228">
        <f>SUM(E6+I6+M6+Q6+W6+AA6)</f>
        <v>1027622</v>
      </c>
      <c r="AF6" s="228">
        <f>SUM(F6+J6+N6+R6+X6+AB6)</f>
        <v>26627.39</v>
      </c>
      <c r="AG6" s="256"/>
      <c r="AH6" s="256"/>
      <c r="AI6" s="256"/>
      <c r="AJ6" s="256"/>
      <c r="AK6" s="256"/>
      <c r="AL6" s="256"/>
      <c r="AM6" s="256"/>
      <c r="AN6" s="256"/>
    </row>
    <row r="7" spans="1:40" x14ac:dyDescent="0.2">
      <c r="A7" s="92">
        <v>2</v>
      </c>
      <c r="B7" s="227" t="s">
        <v>14</v>
      </c>
      <c r="C7" s="247">
        <v>2626</v>
      </c>
      <c r="D7" s="248">
        <v>169.14</v>
      </c>
      <c r="E7" s="249">
        <v>50208</v>
      </c>
      <c r="F7" s="266">
        <v>2247.5700000000002</v>
      </c>
      <c r="G7" s="247">
        <v>7809</v>
      </c>
      <c r="H7" s="248">
        <v>315.37</v>
      </c>
      <c r="I7" s="249">
        <v>84292</v>
      </c>
      <c r="J7" s="266">
        <v>3815.04</v>
      </c>
      <c r="K7" s="247">
        <v>100</v>
      </c>
      <c r="L7" s="248">
        <v>7.78</v>
      </c>
      <c r="M7" s="249">
        <v>23462</v>
      </c>
      <c r="N7" s="266">
        <v>1445.05</v>
      </c>
      <c r="O7" s="247">
        <v>49</v>
      </c>
      <c r="P7" s="248">
        <v>1.31</v>
      </c>
      <c r="Q7" s="249">
        <v>2125</v>
      </c>
      <c r="R7" s="266">
        <v>112.24</v>
      </c>
      <c r="S7" s="92">
        <v>2</v>
      </c>
      <c r="T7" s="227" t="str">
        <f>B7</f>
        <v>Corporation Bank</v>
      </c>
      <c r="U7" s="247">
        <v>286</v>
      </c>
      <c r="V7" s="248">
        <v>23.71</v>
      </c>
      <c r="W7" s="249">
        <v>6355</v>
      </c>
      <c r="X7" s="266">
        <v>612.20000000000005</v>
      </c>
      <c r="Y7" s="247">
        <v>2</v>
      </c>
      <c r="Z7" s="248">
        <v>0.01</v>
      </c>
      <c r="AA7" s="249">
        <v>98</v>
      </c>
      <c r="AB7" s="266">
        <v>68.34</v>
      </c>
      <c r="AC7" s="228">
        <f t="shared" ref="AC7:AF9" si="0">SUM(C7+G7+K7+O7+U7+Y7)</f>
        <v>10872</v>
      </c>
      <c r="AD7" s="228">
        <f t="shared" si="0"/>
        <v>517.31999999999994</v>
      </c>
      <c r="AE7" s="228">
        <f t="shared" si="0"/>
        <v>166540</v>
      </c>
      <c r="AF7" s="228">
        <f t="shared" si="0"/>
        <v>8300.44</v>
      </c>
      <c r="AG7" s="256"/>
      <c r="AH7" s="256"/>
      <c r="AI7" s="256"/>
      <c r="AJ7" s="256"/>
      <c r="AK7" s="256"/>
      <c r="AL7" s="256"/>
      <c r="AM7" s="256"/>
      <c r="AN7" s="256"/>
    </row>
    <row r="8" spans="1:40" s="61" customFormat="1" ht="14.25" x14ac:dyDescent="0.2">
      <c r="A8" s="92">
        <v>3</v>
      </c>
      <c r="B8" s="227" t="s">
        <v>15</v>
      </c>
      <c r="C8" s="247">
        <v>12521</v>
      </c>
      <c r="D8" s="248">
        <v>324.56</v>
      </c>
      <c r="E8" s="249">
        <v>212541</v>
      </c>
      <c r="F8" s="266">
        <v>921.45</v>
      </c>
      <c r="G8" s="247">
        <v>12152</v>
      </c>
      <c r="H8" s="248">
        <v>201.21</v>
      </c>
      <c r="I8" s="249">
        <v>76121</v>
      </c>
      <c r="J8" s="266">
        <v>1561.26</v>
      </c>
      <c r="K8" s="247">
        <v>25</v>
      </c>
      <c r="L8" s="248">
        <v>1.83</v>
      </c>
      <c r="M8" s="249">
        <v>1330</v>
      </c>
      <c r="N8" s="266">
        <v>78.209999999999994</v>
      </c>
      <c r="O8" s="247">
        <v>415</v>
      </c>
      <c r="P8" s="248">
        <v>10.119999999999999</v>
      </c>
      <c r="Q8" s="249">
        <v>845</v>
      </c>
      <c r="R8" s="266">
        <v>13.54</v>
      </c>
      <c r="S8" s="92">
        <v>3</v>
      </c>
      <c r="T8" s="227" t="str">
        <f>B8</f>
        <v>Syndicate Bank</v>
      </c>
      <c r="U8" s="247">
        <v>892</v>
      </c>
      <c r="V8" s="248">
        <v>154.32</v>
      </c>
      <c r="W8" s="249">
        <v>3145</v>
      </c>
      <c r="X8" s="266">
        <v>554.12</v>
      </c>
      <c r="Y8" s="247">
        <v>0</v>
      </c>
      <c r="Z8" s="248">
        <v>0</v>
      </c>
      <c r="AA8" s="249">
        <v>0</v>
      </c>
      <c r="AB8" s="266">
        <v>0</v>
      </c>
      <c r="AC8" s="228">
        <f t="shared" si="0"/>
        <v>26005</v>
      </c>
      <c r="AD8" s="228">
        <f t="shared" si="0"/>
        <v>692.04</v>
      </c>
      <c r="AE8" s="228">
        <f t="shared" si="0"/>
        <v>293982</v>
      </c>
      <c r="AF8" s="228">
        <f t="shared" si="0"/>
        <v>3128.58</v>
      </c>
      <c r="AG8" s="256"/>
      <c r="AH8" s="256"/>
      <c r="AI8" s="256"/>
      <c r="AJ8" s="256"/>
      <c r="AK8" s="256"/>
      <c r="AL8" s="256"/>
      <c r="AM8" s="256"/>
      <c r="AN8" s="256"/>
    </row>
    <row r="9" spans="1:40" s="61" customFormat="1" ht="14.25" x14ac:dyDescent="0.2">
      <c r="A9" s="92">
        <v>4</v>
      </c>
      <c r="B9" s="227" t="s">
        <v>16</v>
      </c>
      <c r="C9" s="247">
        <v>5263</v>
      </c>
      <c r="D9" s="248">
        <v>374.07139999999998</v>
      </c>
      <c r="E9" s="249">
        <v>17101</v>
      </c>
      <c r="F9" s="266">
        <v>1541.56</v>
      </c>
      <c r="G9" s="247">
        <v>21092</v>
      </c>
      <c r="H9" s="248">
        <v>876.73979999999995</v>
      </c>
      <c r="I9" s="249">
        <v>56413</v>
      </c>
      <c r="J9" s="266">
        <v>2368.56</v>
      </c>
      <c r="K9" s="247">
        <v>210</v>
      </c>
      <c r="L9" s="248">
        <v>17.0044</v>
      </c>
      <c r="M9" s="267">
        <v>618</v>
      </c>
      <c r="N9" s="268">
        <v>60.24</v>
      </c>
      <c r="O9" s="269">
        <v>76</v>
      </c>
      <c r="P9" s="270">
        <v>2.1886000000000001</v>
      </c>
      <c r="Q9" s="267">
        <v>222</v>
      </c>
      <c r="R9" s="268">
        <v>5.79</v>
      </c>
      <c r="S9" s="92">
        <v>4</v>
      </c>
      <c r="T9" s="227" t="str">
        <f>B9</f>
        <v>State Bank of India</v>
      </c>
      <c r="U9" s="269">
        <v>321</v>
      </c>
      <c r="V9" s="270">
        <v>43.3919</v>
      </c>
      <c r="W9" s="267">
        <v>858</v>
      </c>
      <c r="X9" s="268">
        <v>93.99</v>
      </c>
      <c r="Y9" s="269">
        <v>2</v>
      </c>
      <c r="Z9" s="270">
        <v>0.08</v>
      </c>
      <c r="AA9" s="267">
        <v>7</v>
      </c>
      <c r="AB9" s="268">
        <v>0.47</v>
      </c>
      <c r="AC9" s="228">
        <f t="shared" si="0"/>
        <v>26964</v>
      </c>
      <c r="AD9" s="228">
        <f t="shared" si="0"/>
        <v>1313.4760999999999</v>
      </c>
      <c r="AE9" s="228">
        <f t="shared" si="0"/>
        <v>75219</v>
      </c>
      <c r="AF9" s="228">
        <f t="shared" si="0"/>
        <v>4070.6099999999992</v>
      </c>
      <c r="AG9" s="256"/>
      <c r="AH9" s="256"/>
      <c r="AI9" s="256"/>
      <c r="AJ9" s="256"/>
      <c r="AK9" s="256"/>
      <c r="AL9" s="256"/>
      <c r="AM9" s="256"/>
      <c r="AN9" s="256"/>
    </row>
    <row r="10" spans="1:40" s="62" customFormat="1" x14ac:dyDescent="0.25">
      <c r="A10" s="89"/>
      <c r="B10" s="231" t="s">
        <v>17</v>
      </c>
      <c r="C10" s="232">
        <f t="shared" ref="C10:R10" si="1">SUM(C6:C9)</f>
        <v>41553</v>
      </c>
      <c r="D10" s="271">
        <f t="shared" si="1"/>
        <v>1765.3714</v>
      </c>
      <c r="E10" s="232">
        <f t="shared" si="1"/>
        <v>490177</v>
      </c>
      <c r="F10" s="271">
        <f t="shared" si="1"/>
        <v>10632.84</v>
      </c>
      <c r="G10" s="232">
        <f t="shared" si="1"/>
        <v>130456</v>
      </c>
      <c r="H10" s="271">
        <f t="shared" si="1"/>
        <v>4147.4798000000001</v>
      </c>
      <c r="I10" s="232">
        <f t="shared" si="1"/>
        <v>1024140</v>
      </c>
      <c r="J10" s="271">
        <f t="shared" si="1"/>
        <v>28176.87</v>
      </c>
      <c r="K10" s="232">
        <f t="shared" si="1"/>
        <v>374</v>
      </c>
      <c r="L10" s="271">
        <f t="shared" si="1"/>
        <v>29.144400000000001</v>
      </c>
      <c r="M10" s="232">
        <f t="shared" si="1"/>
        <v>27477</v>
      </c>
      <c r="N10" s="271">
        <f t="shared" si="1"/>
        <v>1645.13</v>
      </c>
      <c r="O10" s="232">
        <f t="shared" si="1"/>
        <v>999</v>
      </c>
      <c r="P10" s="271">
        <f t="shared" si="1"/>
        <v>19.758600000000001</v>
      </c>
      <c r="Q10" s="232">
        <f t="shared" si="1"/>
        <v>6303</v>
      </c>
      <c r="R10" s="271">
        <f t="shared" si="1"/>
        <v>199.21999999999997</v>
      </c>
      <c r="S10" s="89"/>
      <c r="T10" s="231" t="s">
        <v>17</v>
      </c>
      <c r="U10" s="232">
        <f t="shared" ref="U10:AF10" si="2">SUM(U6:U9)</f>
        <v>2273</v>
      </c>
      <c r="V10" s="232">
        <f t="shared" si="2"/>
        <v>251.5119</v>
      </c>
      <c r="W10" s="232">
        <f t="shared" si="2"/>
        <v>14908</v>
      </c>
      <c r="X10" s="232">
        <f t="shared" si="2"/>
        <v>1399.5200000000002</v>
      </c>
      <c r="Y10" s="232">
        <f t="shared" si="2"/>
        <v>48</v>
      </c>
      <c r="Z10" s="232">
        <f t="shared" si="2"/>
        <v>0.64</v>
      </c>
      <c r="AA10" s="232">
        <f t="shared" si="2"/>
        <v>358</v>
      </c>
      <c r="AB10" s="232">
        <f t="shared" si="2"/>
        <v>73.44</v>
      </c>
      <c r="AC10" s="232">
        <f t="shared" si="2"/>
        <v>175703</v>
      </c>
      <c r="AD10" s="232">
        <f t="shared" si="2"/>
        <v>6213.9061000000002</v>
      </c>
      <c r="AE10" s="232">
        <f t="shared" si="2"/>
        <v>1563363</v>
      </c>
      <c r="AF10" s="232">
        <f t="shared" si="2"/>
        <v>42127.020000000004</v>
      </c>
      <c r="AG10" s="272"/>
      <c r="AH10" s="272"/>
      <c r="AI10" s="272"/>
      <c r="AJ10" s="272"/>
      <c r="AK10" s="272"/>
      <c r="AL10" s="272"/>
      <c r="AM10" s="272"/>
      <c r="AN10" s="272"/>
    </row>
    <row r="11" spans="1:40" s="61" customFormat="1" ht="4.5" customHeight="1" x14ac:dyDescent="0.25">
      <c r="A11" s="92"/>
      <c r="B11" s="231"/>
      <c r="C11" s="247"/>
      <c r="D11" s="248"/>
      <c r="E11" s="249"/>
      <c r="F11" s="266"/>
      <c r="G11" s="247"/>
      <c r="H11" s="248"/>
      <c r="I11" s="249"/>
      <c r="J11" s="266"/>
      <c r="K11" s="247"/>
      <c r="L11" s="248"/>
      <c r="M11" s="249"/>
      <c r="N11" s="266"/>
      <c r="O11" s="247"/>
      <c r="P11" s="248"/>
      <c r="Q11" s="249"/>
      <c r="R11" s="266"/>
      <c r="S11" s="92"/>
      <c r="T11" s="231"/>
      <c r="U11" s="247"/>
      <c r="V11" s="248"/>
      <c r="W11" s="249"/>
      <c r="X11" s="266"/>
      <c r="Y11" s="247"/>
      <c r="Z11" s="248"/>
      <c r="AA11" s="249"/>
      <c r="AB11" s="266"/>
      <c r="AC11" s="228"/>
      <c r="AD11" s="21"/>
      <c r="AE11" s="237"/>
      <c r="AF11" s="273"/>
      <c r="AG11" s="256"/>
      <c r="AH11" s="256"/>
      <c r="AI11" s="256"/>
      <c r="AJ11" s="256"/>
      <c r="AK11" s="256"/>
      <c r="AL11" s="256"/>
      <c r="AM11" s="256"/>
      <c r="AN11" s="256"/>
    </row>
    <row r="12" spans="1:40" s="61" customFormat="1" x14ac:dyDescent="0.25">
      <c r="A12" s="89" t="s">
        <v>18</v>
      </c>
      <c r="B12" s="231" t="s">
        <v>270</v>
      </c>
      <c r="C12" s="247"/>
      <c r="D12" s="248"/>
      <c r="E12" s="249"/>
      <c r="F12" s="266"/>
      <c r="G12" s="247"/>
      <c r="H12" s="248"/>
      <c r="I12" s="249"/>
      <c r="J12" s="266"/>
      <c r="K12" s="247"/>
      <c r="L12" s="248"/>
      <c r="M12" s="249"/>
      <c r="N12" s="266"/>
      <c r="O12" s="247"/>
      <c r="P12" s="248"/>
      <c r="Q12" s="249"/>
      <c r="R12" s="266"/>
      <c r="S12" s="89" t="s">
        <v>18</v>
      </c>
      <c r="T12" s="231" t="s">
        <v>270</v>
      </c>
      <c r="U12" s="247"/>
      <c r="V12" s="248"/>
      <c r="W12" s="249"/>
      <c r="X12" s="266"/>
      <c r="Y12" s="247"/>
      <c r="Z12" s="248"/>
      <c r="AA12" s="249"/>
      <c r="AB12" s="266"/>
      <c r="AC12" s="228"/>
      <c r="AD12" s="21"/>
      <c r="AE12" s="237"/>
      <c r="AF12" s="273"/>
      <c r="AG12" s="256"/>
      <c r="AH12" s="256"/>
      <c r="AI12" s="256"/>
      <c r="AJ12" s="256"/>
      <c r="AK12" s="256"/>
      <c r="AL12" s="256"/>
      <c r="AM12" s="256"/>
      <c r="AN12" s="256"/>
    </row>
    <row r="13" spans="1:40" s="61" customFormat="1" ht="14.25" x14ac:dyDescent="0.2">
      <c r="A13" s="92">
        <v>5</v>
      </c>
      <c r="B13" s="227" t="s">
        <v>20</v>
      </c>
      <c r="C13" s="247">
        <v>12</v>
      </c>
      <c r="D13" s="248">
        <v>0.15</v>
      </c>
      <c r="E13" s="249">
        <v>384</v>
      </c>
      <c r="F13" s="266">
        <v>6.65</v>
      </c>
      <c r="G13" s="247">
        <v>9</v>
      </c>
      <c r="H13" s="248">
        <v>0.11</v>
      </c>
      <c r="I13" s="249">
        <v>551</v>
      </c>
      <c r="J13" s="266">
        <v>9.1</v>
      </c>
      <c r="K13" s="247">
        <v>0</v>
      </c>
      <c r="L13" s="248">
        <v>0</v>
      </c>
      <c r="M13" s="249">
        <v>0</v>
      </c>
      <c r="N13" s="266">
        <v>0</v>
      </c>
      <c r="O13" s="247">
        <v>0</v>
      </c>
      <c r="P13" s="248">
        <v>0</v>
      </c>
      <c r="Q13" s="249">
        <v>0</v>
      </c>
      <c r="R13" s="266">
        <v>0</v>
      </c>
      <c r="S13" s="92">
        <v>5</v>
      </c>
      <c r="T13" s="227" t="str">
        <f t="shared" ref="T13:T26" si="3">B13</f>
        <v>Allahabad Bank</v>
      </c>
      <c r="U13" s="247">
        <v>0</v>
      </c>
      <c r="V13" s="248">
        <v>0</v>
      </c>
      <c r="W13" s="249">
        <v>0</v>
      </c>
      <c r="X13" s="266">
        <v>0</v>
      </c>
      <c r="Y13" s="247">
        <v>0</v>
      </c>
      <c r="Z13" s="248">
        <v>0</v>
      </c>
      <c r="AA13" s="249">
        <v>0</v>
      </c>
      <c r="AB13" s="266">
        <v>0</v>
      </c>
      <c r="AC13" s="228">
        <f t="shared" ref="AC13:AF26" si="4">SUM(C13+G13+K13+O13+U13+Y13)</f>
        <v>21</v>
      </c>
      <c r="AD13" s="228">
        <f t="shared" si="4"/>
        <v>0.26</v>
      </c>
      <c r="AE13" s="228">
        <f t="shared" si="4"/>
        <v>935</v>
      </c>
      <c r="AF13" s="228">
        <f t="shared" si="4"/>
        <v>15.75</v>
      </c>
      <c r="AG13" s="256"/>
      <c r="AH13" s="256"/>
      <c r="AI13" s="256"/>
      <c r="AJ13" s="256"/>
      <c r="AK13" s="256"/>
      <c r="AL13" s="256"/>
      <c r="AM13" s="256"/>
      <c r="AN13" s="256"/>
    </row>
    <row r="14" spans="1:40" s="61" customFormat="1" ht="14.25" x14ac:dyDescent="0.2">
      <c r="A14" s="92">
        <v>6</v>
      </c>
      <c r="B14" s="227" t="s">
        <v>21</v>
      </c>
      <c r="C14" s="247">
        <v>2800</v>
      </c>
      <c r="D14" s="248">
        <v>83.097800000000007</v>
      </c>
      <c r="E14" s="249">
        <v>3587</v>
      </c>
      <c r="F14" s="266">
        <v>217.87549999999999</v>
      </c>
      <c r="G14" s="247">
        <v>0</v>
      </c>
      <c r="H14" s="248">
        <v>0</v>
      </c>
      <c r="I14" s="249">
        <v>0</v>
      </c>
      <c r="J14" s="266">
        <v>0</v>
      </c>
      <c r="K14" s="247">
        <v>0</v>
      </c>
      <c r="L14" s="248">
        <v>0</v>
      </c>
      <c r="M14" s="249">
        <v>0</v>
      </c>
      <c r="N14" s="266">
        <v>0</v>
      </c>
      <c r="O14" s="247">
        <v>0</v>
      </c>
      <c r="P14" s="248">
        <v>0</v>
      </c>
      <c r="Q14" s="249">
        <v>0</v>
      </c>
      <c r="R14" s="266">
        <v>0</v>
      </c>
      <c r="S14" s="92">
        <v>6</v>
      </c>
      <c r="T14" s="227" t="str">
        <f t="shared" si="3"/>
        <v>Andhrabank</v>
      </c>
      <c r="U14" s="247">
        <v>0</v>
      </c>
      <c r="V14" s="248">
        <v>0</v>
      </c>
      <c r="W14" s="249">
        <v>0</v>
      </c>
      <c r="X14" s="266">
        <v>0</v>
      </c>
      <c r="Y14" s="247">
        <v>0</v>
      </c>
      <c r="Z14" s="248">
        <v>0</v>
      </c>
      <c r="AA14" s="249">
        <v>0</v>
      </c>
      <c r="AB14" s="266">
        <v>0</v>
      </c>
      <c r="AC14" s="228">
        <f t="shared" si="4"/>
        <v>2800</v>
      </c>
      <c r="AD14" s="228">
        <f t="shared" si="4"/>
        <v>83.097800000000007</v>
      </c>
      <c r="AE14" s="228">
        <f t="shared" si="4"/>
        <v>3587</v>
      </c>
      <c r="AF14" s="228">
        <f t="shared" si="4"/>
        <v>217.87549999999999</v>
      </c>
      <c r="AG14" s="256"/>
      <c r="AH14" s="256"/>
      <c r="AI14" s="256"/>
      <c r="AJ14" s="256"/>
      <c r="AK14" s="256"/>
      <c r="AL14" s="256"/>
      <c r="AM14" s="256"/>
      <c r="AN14" s="256"/>
    </row>
    <row r="15" spans="1:40" s="61" customFormat="1" ht="14.25" x14ac:dyDescent="0.2">
      <c r="A15" s="92">
        <v>7</v>
      </c>
      <c r="B15" s="227" t="s">
        <v>22</v>
      </c>
      <c r="C15" s="247">
        <v>2241</v>
      </c>
      <c r="D15" s="248">
        <v>30.45</v>
      </c>
      <c r="E15" s="249">
        <v>11475</v>
      </c>
      <c r="F15" s="266">
        <v>438.79</v>
      </c>
      <c r="G15" s="247">
        <v>9645</v>
      </c>
      <c r="H15" s="248">
        <v>145.78</v>
      </c>
      <c r="I15" s="249">
        <v>50486</v>
      </c>
      <c r="J15" s="266">
        <v>1103.6500000000001</v>
      </c>
      <c r="K15" s="247">
        <v>25</v>
      </c>
      <c r="L15" s="248">
        <v>0.19</v>
      </c>
      <c r="M15" s="267">
        <v>178</v>
      </c>
      <c r="N15" s="268">
        <v>5.74</v>
      </c>
      <c r="O15" s="269">
        <v>81</v>
      </c>
      <c r="P15" s="270">
        <v>0.77</v>
      </c>
      <c r="Q15" s="267">
        <v>661</v>
      </c>
      <c r="R15" s="268">
        <v>11.42</v>
      </c>
      <c r="S15" s="92">
        <v>7</v>
      </c>
      <c r="T15" s="227" t="str">
        <f t="shared" si="3"/>
        <v>Bank of Baroda</v>
      </c>
      <c r="U15" s="269">
        <v>314</v>
      </c>
      <c r="V15" s="270">
        <v>3.8</v>
      </c>
      <c r="W15" s="267">
        <v>2527</v>
      </c>
      <c r="X15" s="268">
        <v>89.41</v>
      </c>
      <c r="Y15" s="269">
        <v>35</v>
      </c>
      <c r="Z15" s="270">
        <v>1.47</v>
      </c>
      <c r="AA15" s="267">
        <v>162</v>
      </c>
      <c r="AB15" s="268">
        <v>19.54</v>
      </c>
      <c r="AC15" s="228">
        <f t="shared" si="4"/>
        <v>12341</v>
      </c>
      <c r="AD15" s="228">
        <f t="shared" si="4"/>
        <v>182.46</v>
      </c>
      <c r="AE15" s="228">
        <f t="shared" si="4"/>
        <v>65489</v>
      </c>
      <c r="AF15" s="228">
        <f t="shared" si="4"/>
        <v>1668.5500000000002</v>
      </c>
      <c r="AG15" s="256"/>
      <c r="AH15" s="256"/>
      <c r="AI15" s="256"/>
      <c r="AJ15" s="256"/>
      <c r="AK15" s="256"/>
      <c r="AL15" s="256"/>
      <c r="AM15" s="256"/>
      <c r="AN15" s="256"/>
    </row>
    <row r="16" spans="1:40" s="61" customFormat="1" ht="14.25" x14ac:dyDescent="0.2">
      <c r="A16" s="92">
        <v>8</v>
      </c>
      <c r="B16" s="227" t="s">
        <v>23</v>
      </c>
      <c r="C16" s="247">
        <v>280</v>
      </c>
      <c r="D16" s="248">
        <v>10.87</v>
      </c>
      <c r="E16" s="249">
        <v>962</v>
      </c>
      <c r="F16" s="266">
        <v>76.799000000000007</v>
      </c>
      <c r="G16" s="247">
        <v>2707</v>
      </c>
      <c r="H16" s="248">
        <v>90.57</v>
      </c>
      <c r="I16" s="249">
        <v>6778</v>
      </c>
      <c r="J16" s="266">
        <v>278.29000000000002</v>
      </c>
      <c r="K16" s="247">
        <v>6</v>
      </c>
      <c r="L16" s="248">
        <v>0.14000000000000001</v>
      </c>
      <c r="M16" s="249">
        <v>18</v>
      </c>
      <c r="N16" s="266">
        <v>1.59</v>
      </c>
      <c r="O16" s="247">
        <v>1</v>
      </c>
      <c r="P16" s="248">
        <v>0.08</v>
      </c>
      <c r="Q16" s="249">
        <v>1</v>
      </c>
      <c r="R16" s="266">
        <v>0.08</v>
      </c>
      <c r="S16" s="92">
        <v>8</v>
      </c>
      <c r="T16" s="227" t="str">
        <f t="shared" si="3"/>
        <v>Bank of India</v>
      </c>
      <c r="U16" s="247">
        <v>46</v>
      </c>
      <c r="V16" s="248">
        <v>5.1100000000000003</v>
      </c>
      <c r="W16" s="249">
        <v>216</v>
      </c>
      <c r="X16" s="266">
        <v>35.96</v>
      </c>
      <c r="Y16" s="247">
        <v>0</v>
      </c>
      <c r="Z16" s="248">
        <v>0</v>
      </c>
      <c r="AA16" s="249">
        <v>0</v>
      </c>
      <c r="AB16" s="266">
        <v>0</v>
      </c>
      <c r="AC16" s="228">
        <f t="shared" si="4"/>
        <v>3040</v>
      </c>
      <c r="AD16" s="228">
        <f t="shared" si="4"/>
        <v>106.77</v>
      </c>
      <c r="AE16" s="228">
        <f t="shared" si="4"/>
        <v>7975</v>
      </c>
      <c r="AF16" s="228">
        <f t="shared" si="4"/>
        <v>392.71899999999999</v>
      </c>
      <c r="AG16" s="256"/>
      <c r="AH16" s="256"/>
      <c r="AI16" s="256"/>
      <c r="AJ16" s="256"/>
      <c r="AK16" s="256"/>
      <c r="AL16" s="256"/>
      <c r="AM16" s="256"/>
      <c r="AN16" s="256"/>
    </row>
    <row r="17" spans="1:40" s="61" customFormat="1" ht="14.25" x14ac:dyDescent="0.2">
      <c r="A17" s="92">
        <v>9</v>
      </c>
      <c r="B17" s="227" t="s">
        <v>24</v>
      </c>
      <c r="C17" s="247">
        <v>0</v>
      </c>
      <c r="D17" s="248">
        <v>0</v>
      </c>
      <c r="E17" s="249">
        <v>407</v>
      </c>
      <c r="F17" s="266">
        <v>46.918399999999998</v>
      </c>
      <c r="G17" s="247">
        <v>0</v>
      </c>
      <c r="H17" s="248">
        <v>0</v>
      </c>
      <c r="I17" s="249">
        <v>2527</v>
      </c>
      <c r="J17" s="266">
        <v>1280.2396000000001</v>
      </c>
      <c r="K17" s="247">
        <v>0</v>
      </c>
      <c r="L17" s="248">
        <v>0</v>
      </c>
      <c r="M17" s="249">
        <v>27</v>
      </c>
      <c r="N17" s="266">
        <v>0.96970000000000001</v>
      </c>
      <c r="O17" s="247">
        <v>0</v>
      </c>
      <c r="P17" s="248">
        <v>0</v>
      </c>
      <c r="Q17" s="249">
        <v>6</v>
      </c>
      <c r="R17" s="266">
        <v>0.85699999999999998</v>
      </c>
      <c r="S17" s="92">
        <v>9</v>
      </c>
      <c r="T17" s="227" t="str">
        <f t="shared" si="3"/>
        <v>Bank of Maharastra</v>
      </c>
      <c r="U17" s="247">
        <v>0</v>
      </c>
      <c r="V17" s="248">
        <v>0</v>
      </c>
      <c r="W17" s="249">
        <v>215</v>
      </c>
      <c r="X17" s="266">
        <v>66.891000000000005</v>
      </c>
      <c r="Y17" s="247">
        <v>0</v>
      </c>
      <c r="Z17" s="248">
        <v>0</v>
      </c>
      <c r="AA17" s="249">
        <v>1</v>
      </c>
      <c r="AB17" s="266">
        <v>6.8199999999999997E-2</v>
      </c>
      <c r="AC17" s="228">
        <f t="shared" si="4"/>
        <v>0</v>
      </c>
      <c r="AD17" s="228">
        <f t="shared" si="4"/>
        <v>0</v>
      </c>
      <c r="AE17" s="228">
        <f t="shared" si="4"/>
        <v>3183</v>
      </c>
      <c r="AF17" s="228">
        <f t="shared" si="4"/>
        <v>1395.9439000000002</v>
      </c>
      <c r="AG17" s="256"/>
      <c r="AH17" s="256"/>
      <c r="AI17" s="256"/>
      <c r="AJ17" s="256"/>
      <c r="AK17" s="256"/>
      <c r="AL17" s="256"/>
      <c r="AM17" s="256"/>
      <c r="AN17" s="256"/>
    </row>
    <row r="18" spans="1:40" s="61" customFormat="1" ht="14.25" x14ac:dyDescent="0.2">
      <c r="A18" s="92">
        <v>10</v>
      </c>
      <c r="B18" s="227" t="s">
        <v>25</v>
      </c>
      <c r="C18" s="247">
        <v>60</v>
      </c>
      <c r="D18" s="248">
        <v>1.1299999999999999</v>
      </c>
      <c r="E18" s="249">
        <v>972</v>
      </c>
      <c r="F18" s="266">
        <v>57.63</v>
      </c>
      <c r="G18" s="247">
        <v>98</v>
      </c>
      <c r="H18" s="248">
        <v>1.06</v>
      </c>
      <c r="I18" s="249">
        <v>5172</v>
      </c>
      <c r="J18" s="266">
        <v>177.26</v>
      </c>
      <c r="K18" s="247">
        <v>0</v>
      </c>
      <c r="L18" s="248">
        <v>0</v>
      </c>
      <c r="M18" s="267">
        <v>50</v>
      </c>
      <c r="N18" s="268">
        <v>7.48</v>
      </c>
      <c r="O18" s="269">
        <v>0</v>
      </c>
      <c r="P18" s="270">
        <v>0</v>
      </c>
      <c r="Q18" s="267">
        <v>20</v>
      </c>
      <c r="R18" s="268">
        <v>0.58499999999999996</v>
      </c>
      <c r="S18" s="92">
        <v>10</v>
      </c>
      <c r="T18" s="227" t="str">
        <f t="shared" si="3"/>
        <v>Central Bank of India</v>
      </c>
      <c r="U18" s="269">
        <v>0</v>
      </c>
      <c r="V18" s="270">
        <v>0</v>
      </c>
      <c r="W18" s="267">
        <v>137</v>
      </c>
      <c r="X18" s="268">
        <v>11.74</v>
      </c>
      <c r="Y18" s="269">
        <v>0</v>
      </c>
      <c r="Z18" s="270">
        <v>0</v>
      </c>
      <c r="AA18" s="267">
        <v>0</v>
      </c>
      <c r="AB18" s="268">
        <v>0</v>
      </c>
      <c r="AC18" s="228">
        <f t="shared" si="4"/>
        <v>158</v>
      </c>
      <c r="AD18" s="228">
        <f t="shared" si="4"/>
        <v>2.19</v>
      </c>
      <c r="AE18" s="228">
        <f t="shared" si="4"/>
        <v>6351</v>
      </c>
      <c r="AF18" s="228">
        <f t="shared" si="4"/>
        <v>254.69499999999999</v>
      </c>
      <c r="AG18" s="256"/>
      <c r="AH18" s="256"/>
      <c r="AI18" s="256"/>
      <c r="AJ18" s="256"/>
      <c r="AK18" s="256"/>
      <c r="AL18" s="256"/>
      <c r="AM18" s="256"/>
      <c r="AN18" s="256"/>
    </row>
    <row r="19" spans="1:40" s="61" customFormat="1" ht="14.25" x14ac:dyDescent="0.2">
      <c r="A19" s="92">
        <v>11</v>
      </c>
      <c r="B19" s="227" t="s">
        <v>26</v>
      </c>
      <c r="C19" s="247">
        <v>0</v>
      </c>
      <c r="D19" s="248">
        <v>0</v>
      </c>
      <c r="E19" s="249">
        <v>0</v>
      </c>
      <c r="F19" s="266">
        <v>0</v>
      </c>
      <c r="G19" s="247">
        <v>0</v>
      </c>
      <c r="H19" s="248">
        <v>0</v>
      </c>
      <c r="I19" s="249">
        <v>0</v>
      </c>
      <c r="J19" s="266">
        <v>0</v>
      </c>
      <c r="K19" s="247">
        <v>0</v>
      </c>
      <c r="L19" s="248">
        <v>0</v>
      </c>
      <c r="M19" s="249">
        <v>0</v>
      </c>
      <c r="N19" s="266">
        <v>0</v>
      </c>
      <c r="O19" s="247">
        <v>0</v>
      </c>
      <c r="P19" s="248">
        <v>0</v>
      </c>
      <c r="Q19" s="249">
        <v>0</v>
      </c>
      <c r="R19" s="266">
        <v>0</v>
      </c>
      <c r="S19" s="92">
        <v>11</v>
      </c>
      <c r="T19" s="227" t="str">
        <f t="shared" si="3"/>
        <v xml:space="preserve">Indian Bank </v>
      </c>
      <c r="U19" s="247">
        <v>0</v>
      </c>
      <c r="V19" s="248">
        <v>0</v>
      </c>
      <c r="W19" s="249">
        <v>0</v>
      </c>
      <c r="X19" s="266">
        <v>0</v>
      </c>
      <c r="Y19" s="247">
        <v>0</v>
      </c>
      <c r="Z19" s="248">
        <v>0</v>
      </c>
      <c r="AA19" s="249">
        <v>0</v>
      </c>
      <c r="AB19" s="266">
        <v>0</v>
      </c>
      <c r="AC19" s="228">
        <f t="shared" si="4"/>
        <v>0</v>
      </c>
      <c r="AD19" s="228">
        <f t="shared" si="4"/>
        <v>0</v>
      </c>
      <c r="AE19" s="228">
        <f t="shared" si="4"/>
        <v>0</v>
      </c>
      <c r="AF19" s="228">
        <f t="shared" si="4"/>
        <v>0</v>
      </c>
      <c r="AG19" s="256"/>
      <c r="AH19" s="256"/>
      <c r="AI19" s="256"/>
      <c r="AJ19" s="256"/>
      <c r="AK19" s="256"/>
      <c r="AL19" s="256"/>
      <c r="AM19" s="256"/>
      <c r="AN19" s="256"/>
    </row>
    <row r="20" spans="1:40" s="61" customFormat="1" ht="14.25" x14ac:dyDescent="0.2">
      <c r="A20" s="92">
        <v>12</v>
      </c>
      <c r="B20" s="227" t="s">
        <v>27</v>
      </c>
      <c r="C20" s="247">
        <v>35</v>
      </c>
      <c r="D20" s="248">
        <v>0.35</v>
      </c>
      <c r="E20" s="249">
        <v>7698</v>
      </c>
      <c r="F20" s="266">
        <v>99.485699999999994</v>
      </c>
      <c r="G20" s="247">
        <v>34</v>
      </c>
      <c r="H20" s="248">
        <v>0.24</v>
      </c>
      <c r="I20" s="249">
        <v>23274</v>
      </c>
      <c r="J20" s="266">
        <v>299.97000000000003</v>
      </c>
      <c r="K20" s="247">
        <v>0</v>
      </c>
      <c r="L20" s="248">
        <v>0</v>
      </c>
      <c r="M20" s="267">
        <v>1</v>
      </c>
      <c r="N20" s="268">
        <v>7.0000000000000007E-2</v>
      </c>
      <c r="O20" s="269">
        <v>0</v>
      </c>
      <c r="P20" s="270">
        <v>0</v>
      </c>
      <c r="Q20" s="267">
        <v>0</v>
      </c>
      <c r="R20" s="268">
        <v>0</v>
      </c>
      <c r="S20" s="92">
        <v>12</v>
      </c>
      <c r="T20" s="227" t="str">
        <f t="shared" si="3"/>
        <v>Indian Overseas Bank</v>
      </c>
      <c r="U20" s="269">
        <v>0</v>
      </c>
      <c r="V20" s="270">
        <v>0</v>
      </c>
      <c r="W20" s="267">
        <v>0</v>
      </c>
      <c r="X20" s="268">
        <v>0</v>
      </c>
      <c r="Y20" s="269">
        <v>0</v>
      </c>
      <c r="Z20" s="270">
        <v>0</v>
      </c>
      <c r="AA20" s="267">
        <v>0</v>
      </c>
      <c r="AB20" s="268">
        <v>0</v>
      </c>
      <c r="AC20" s="228">
        <f t="shared" si="4"/>
        <v>69</v>
      </c>
      <c r="AD20" s="228">
        <f t="shared" si="4"/>
        <v>0.59</v>
      </c>
      <c r="AE20" s="228">
        <f t="shared" si="4"/>
        <v>30973</v>
      </c>
      <c r="AF20" s="228">
        <f t="shared" si="4"/>
        <v>399.52570000000003</v>
      </c>
      <c r="AG20" s="256"/>
      <c r="AH20" s="256"/>
      <c r="AI20" s="256"/>
      <c r="AJ20" s="256"/>
      <c r="AK20" s="256"/>
      <c r="AL20" s="256"/>
      <c r="AM20" s="256"/>
      <c r="AN20" s="256"/>
    </row>
    <row r="21" spans="1:40" s="61" customFormat="1" ht="14.25" x14ac:dyDescent="0.2">
      <c r="A21" s="92">
        <v>13</v>
      </c>
      <c r="B21" s="227" t="s">
        <v>28</v>
      </c>
      <c r="C21" s="247">
        <v>72</v>
      </c>
      <c r="D21" s="248">
        <v>5.8403999999999998</v>
      </c>
      <c r="E21" s="249">
        <v>497</v>
      </c>
      <c r="F21" s="266">
        <v>37.958500000000001</v>
      </c>
      <c r="G21" s="247">
        <v>189</v>
      </c>
      <c r="H21" s="248">
        <v>18.465199999999999</v>
      </c>
      <c r="I21" s="249">
        <v>1240</v>
      </c>
      <c r="J21" s="266">
        <v>77.124700000000004</v>
      </c>
      <c r="K21" s="247">
        <v>1</v>
      </c>
      <c r="L21" s="248">
        <v>1.2500000000000001E-2</v>
      </c>
      <c r="M21" s="249">
        <v>13</v>
      </c>
      <c r="N21" s="266">
        <v>0.3256</v>
      </c>
      <c r="O21" s="247">
        <v>0</v>
      </c>
      <c r="P21" s="248">
        <v>0</v>
      </c>
      <c r="Q21" s="249">
        <v>0</v>
      </c>
      <c r="R21" s="266">
        <v>0</v>
      </c>
      <c r="S21" s="92">
        <v>13</v>
      </c>
      <c r="T21" s="227" t="str">
        <f t="shared" si="3"/>
        <v>Oriental Bank of Commerce</v>
      </c>
      <c r="U21" s="247">
        <v>0</v>
      </c>
      <c r="V21" s="248">
        <v>0</v>
      </c>
      <c r="W21" s="249">
        <v>11</v>
      </c>
      <c r="X21" s="266">
        <v>0.63119999999999998</v>
      </c>
      <c r="Y21" s="247">
        <v>0</v>
      </c>
      <c r="Z21" s="248">
        <v>0</v>
      </c>
      <c r="AA21" s="249">
        <v>0</v>
      </c>
      <c r="AB21" s="266">
        <v>0</v>
      </c>
      <c r="AC21" s="228">
        <f t="shared" si="4"/>
        <v>262</v>
      </c>
      <c r="AD21" s="228">
        <f t="shared" si="4"/>
        <v>24.318099999999998</v>
      </c>
      <c r="AE21" s="228">
        <f t="shared" si="4"/>
        <v>1761</v>
      </c>
      <c r="AF21" s="228">
        <f t="shared" si="4"/>
        <v>116.04</v>
      </c>
      <c r="AG21" s="256"/>
      <c r="AH21" s="256"/>
      <c r="AI21" s="256"/>
      <c r="AJ21" s="256"/>
      <c r="AK21" s="256"/>
      <c r="AL21" s="256"/>
      <c r="AM21" s="256"/>
      <c r="AN21" s="256"/>
    </row>
    <row r="22" spans="1:40" s="61" customFormat="1" ht="14.25" x14ac:dyDescent="0.2">
      <c r="A22" s="92">
        <v>14</v>
      </c>
      <c r="B22" s="227" t="s">
        <v>29</v>
      </c>
      <c r="C22" s="269">
        <v>179</v>
      </c>
      <c r="D22" s="270">
        <v>7.3905000000000003</v>
      </c>
      <c r="E22" s="267">
        <v>464</v>
      </c>
      <c r="F22" s="268">
        <v>28.7438</v>
      </c>
      <c r="G22" s="269">
        <v>766</v>
      </c>
      <c r="H22" s="270">
        <v>23.9815</v>
      </c>
      <c r="I22" s="249">
        <v>2333</v>
      </c>
      <c r="J22" s="266">
        <v>81.231200000000001</v>
      </c>
      <c r="K22" s="247">
        <v>24</v>
      </c>
      <c r="L22" s="248">
        <v>0.99460000000000004</v>
      </c>
      <c r="M22" s="249">
        <v>47</v>
      </c>
      <c r="N22" s="266">
        <v>2.5790000000000002</v>
      </c>
      <c r="O22" s="247">
        <v>1</v>
      </c>
      <c r="P22" s="248">
        <v>1.6E-2</v>
      </c>
      <c r="Q22" s="249">
        <v>3</v>
      </c>
      <c r="R22" s="266">
        <v>3.6299999999999999E-2</v>
      </c>
      <c r="S22" s="92">
        <v>14</v>
      </c>
      <c r="T22" s="227" t="str">
        <f t="shared" si="3"/>
        <v>Punjab National Bank</v>
      </c>
      <c r="U22" s="247">
        <v>32</v>
      </c>
      <c r="V22" s="248">
        <v>24.530799999999999</v>
      </c>
      <c r="W22" s="249">
        <v>81</v>
      </c>
      <c r="X22" s="266">
        <v>52.271799999999999</v>
      </c>
      <c r="Y22" s="247">
        <v>0</v>
      </c>
      <c r="Z22" s="248">
        <v>0</v>
      </c>
      <c r="AA22" s="249">
        <v>0</v>
      </c>
      <c r="AB22" s="266">
        <v>0</v>
      </c>
      <c r="AC22" s="228">
        <f t="shared" si="4"/>
        <v>1002</v>
      </c>
      <c r="AD22" s="228">
        <f t="shared" si="4"/>
        <v>56.913399999999996</v>
      </c>
      <c r="AE22" s="228">
        <f t="shared" si="4"/>
        <v>2928</v>
      </c>
      <c r="AF22" s="228">
        <f t="shared" si="4"/>
        <v>164.8621</v>
      </c>
      <c r="AG22" s="256"/>
      <c r="AH22" s="256"/>
      <c r="AI22" s="256"/>
      <c r="AJ22" s="256"/>
      <c r="AK22" s="256"/>
      <c r="AL22" s="256"/>
      <c r="AM22" s="256"/>
      <c r="AN22" s="256"/>
    </row>
    <row r="23" spans="1:40" s="61" customFormat="1" ht="14.25" x14ac:dyDescent="0.2">
      <c r="A23" s="92">
        <v>15</v>
      </c>
      <c r="B23" s="227" t="s">
        <v>30</v>
      </c>
      <c r="C23" s="247">
        <v>31</v>
      </c>
      <c r="D23" s="248">
        <v>2.7576000000000001</v>
      </c>
      <c r="E23" s="249">
        <v>31</v>
      </c>
      <c r="F23" s="266">
        <v>2.3071000000000002</v>
      </c>
      <c r="G23" s="247">
        <v>110</v>
      </c>
      <c r="H23" s="248">
        <v>8.6496999999999993</v>
      </c>
      <c r="I23" s="249">
        <v>110</v>
      </c>
      <c r="J23" s="266">
        <v>5.8436000000000003</v>
      </c>
      <c r="K23" s="247">
        <v>0</v>
      </c>
      <c r="L23" s="248">
        <v>0</v>
      </c>
      <c r="M23" s="249">
        <v>0</v>
      </c>
      <c r="N23" s="266">
        <v>0</v>
      </c>
      <c r="O23" s="247">
        <v>0</v>
      </c>
      <c r="P23" s="248">
        <v>0</v>
      </c>
      <c r="Q23" s="249">
        <v>0</v>
      </c>
      <c r="R23" s="266">
        <v>0</v>
      </c>
      <c r="S23" s="92">
        <v>15</v>
      </c>
      <c r="T23" s="227" t="str">
        <f t="shared" si="3"/>
        <v>Punjab and Synd Bank</v>
      </c>
      <c r="U23" s="247">
        <v>0</v>
      </c>
      <c r="V23" s="248">
        <v>0</v>
      </c>
      <c r="W23" s="249">
        <v>0</v>
      </c>
      <c r="X23" s="266">
        <v>0</v>
      </c>
      <c r="Y23" s="247">
        <v>0</v>
      </c>
      <c r="Z23" s="248">
        <v>0</v>
      </c>
      <c r="AA23" s="249">
        <v>0</v>
      </c>
      <c r="AB23" s="266">
        <v>0</v>
      </c>
      <c r="AC23" s="228">
        <f t="shared" si="4"/>
        <v>141</v>
      </c>
      <c r="AD23" s="228">
        <f t="shared" si="4"/>
        <v>11.407299999999999</v>
      </c>
      <c r="AE23" s="228">
        <f t="shared" si="4"/>
        <v>141</v>
      </c>
      <c r="AF23" s="228">
        <f t="shared" si="4"/>
        <v>8.1507000000000005</v>
      </c>
      <c r="AG23" s="256"/>
      <c r="AH23" s="256"/>
      <c r="AI23" s="256"/>
      <c r="AJ23" s="256"/>
      <c r="AK23" s="256"/>
      <c r="AL23" s="256"/>
      <c r="AM23" s="256"/>
      <c r="AN23" s="256"/>
    </row>
    <row r="24" spans="1:40" s="61" customFormat="1" ht="14.25" x14ac:dyDescent="0.2">
      <c r="A24" s="92">
        <v>16</v>
      </c>
      <c r="B24" s="227" t="s">
        <v>31</v>
      </c>
      <c r="C24" s="247">
        <v>129</v>
      </c>
      <c r="D24" s="248">
        <v>1.69</v>
      </c>
      <c r="E24" s="249">
        <v>382</v>
      </c>
      <c r="F24" s="266">
        <v>11.54</v>
      </c>
      <c r="G24" s="247">
        <v>99</v>
      </c>
      <c r="H24" s="248">
        <v>1.1299999999999999</v>
      </c>
      <c r="I24" s="249">
        <v>238</v>
      </c>
      <c r="J24" s="266">
        <v>10.039999999999999</v>
      </c>
      <c r="K24" s="247">
        <v>65</v>
      </c>
      <c r="L24" s="248">
        <v>1.1200000000000001</v>
      </c>
      <c r="M24" s="249">
        <v>165</v>
      </c>
      <c r="N24" s="266">
        <v>6.15</v>
      </c>
      <c r="O24" s="247">
        <v>0</v>
      </c>
      <c r="P24" s="248">
        <v>0</v>
      </c>
      <c r="Q24" s="249">
        <v>0</v>
      </c>
      <c r="R24" s="266">
        <v>0</v>
      </c>
      <c r="S24" s="92">
        <v>16</v>
      </c>
      <c r="T24" s="227" t="str">
        <f t="shared" si="3"/>
        <v>UCO Bank</v>
      </c>
      <c r="U24" s="247">
        <v>0</v>
      </c>
      <c r="V24" s="248">
        <v>0</v>
      </c>
      <c r="W24" s="249">
        <v>0</v>
      </c>
      <c r="X24" s="266">
        <v>0</v>
      </c>
      <c r="Y24" s="247">
        <v>0</v>
      </c>
      <c r="Z24" s="248">
        <v>0</v>
      </c>
      <c r="AA24" s="249">
        <v>0</v>
      </c>
      <c r="AB24" s="266">
        <v>0</v>
      </c>
      <c r="AC24" s="228">
        <f t="shared" si="4"/>
        <v>293</v>
      </c>
      <c r="AD24" s="228">
        <f t="shared" si="4"/>
        <v>3.94</v>
      </c>
      <c r="AE24" s="228">
        <f t="shared" si="4"/>
        <v>785</v>
      </c>
      <c r="AF24" s="228">
        <f t="shared" si="4"/>
        <v>27.729999999999997</v>
      </c>
      <c r="AG24" s="256"/>
      <c r="AH24" s="256"/>
      <c r="AI24" s="256"/>
      <c r="AJ24" s="256"/>
      <c r="AK24" s="256"/>
      <c r="AL24" s="256"/>
      <c r="AM24" s="256"/>
      <c r="AN24" s="256"/>
    </row>
    <row r="25" spans="1:40" s="61" customFormat="1" ht="14.25" x14ac:dyDescent="0.2">
      <c r="A25" s="92">
        <v>17</v>
      </c>
      <c r="B25" s="227" t="s">
        <v>32</v>
      </c>
      <c r="C25" s="247">
        <v>557</v>
      </c>
      <c r="D25" s="248">
        <v>14.637499999999999</v>
      </c>
      <c r="E25" s="249">
        <v>1664</v>
      </c>
      <c r="F25" s="266">
        <v>81.580500000000001</v>
      </c>
      <c r="G25" s="247">
        <v>3040</v>
      </c>
      <c r="H25" s="248">
        <v>49.962000000000003</v>
      </c>
      <c r="I25" s="249">
        <v>10972</v>
      </c>
      <c r="J25" s="266">
        <v>315.666</v>
      </c>
      <c r="K25" s="247">
        <v>11</v>
      </c>
      <c r="L25" s="248">
        <v>0.48309999999999997</v>
      </c>
      <c r="M25" s="249">
        <v>28</v>
      </c>
      <c r="N25" s="266">
        <v>4.8072999999999997</v>
      </c>
      <c r="O25" s="247">
        <v>4</v>
      </c>
      <c r="P25" s="248">
        <v>0.21740000000000001</v>
      </c>
      <c r="Q25" s="249">
        <v>47</v>
      </c>
      <c r="R25" s="266">
        <v>1.1466000000000001</v>
      </c>
      <c r="S25" s="92">
        <v>17</v>
      </c>
      <c r="T25" s="227" t="str">
        <f t="shared" si="3"/>
        <v>Union Bank Of India</v>
      </c>
      <c r="U25" s="247">
        <v>115</v>
      </c>
      <c r="V25" s="248">
        <v>5.5576999999999996</v>
      </c>
      <c r="W25" s="249">
        <v>604</v>
      </c>
      <c r="X25" s="266">
        <v>78.2864</v>
      </c>
      <c r="Y25" s="247">
        <v>443</v>
      </c>
      <c r="Z25" s="248">
        <v>13.0732</v>
      </c>
      <c r="AA25" s="249">
        <v>2496</v>
      </c>
      <c r="AB25" s="266">
        <v>70.919499999999999</v>
      </c>
      <c r="AC25" s="228">
        <f>SUM(C25+G25+K25+O25+U25+Y25)</f>
        <v>4170</v>
      </c>
      <c r="AD25" s="228">
        <f>SUM(D25+H25+L25+P25+V25+Z25)</f>
        <v>83.930899999999994</v>
      </c>
      <c r="AE25" s="228">
        <f>SUM(E25+I25+M25+Q25+W25+AA25)</f>
        <v>15811</v>
      </c>
      <c r="AF25" s="228">
        <f>SUM(F25+J25+N25+R25+X25+AB25)</f>
        <v>552.40629999999999</v>
      </c>
      <c r="AG25" s="256"/>
      <c r="AH25" s="256"/>
      <c r="AI25" s="256"/>
      <c r="AJ25" s="256"/>
      <c r="AK25" s="256"/>
      <c r="AL25" s="256"/>
      <c r="AM25" s="256"/>
      <c r="AN25" s="256"/>
    </row>
    <row r="26" spans="1:40" s="61" customFormat="1" ht="15.75" customHeight="1" x14ac:dyDescent="0.2">
      <c r="A26" s="92">
        <v>18</v>
      </c>
      <c r="B26" s="227" t="s">
        <v>33</v>
      </c>
      <c r="C26" s="247">
        <v>6</v>
      </c>
      <c r="D26" s="248">
        <v>0.12</v>
      </c>
      <c r="E26" s="249">
        <v>53</v>
      </c>
      <c r="F26" s="266">
        <v>5.62</v>
      </c>
      <c r="G26" s="247">
        <v>34</v>
      </c>
      <c r="H26" s="248">
        <v>3.29</v>
      </c>
      <c r="I26" s="249">
        <v>288</v>
      </c>
      <c r="J26" s="266">
        <v>16.09</v>
      </c>
      <c r="K26" s="247">
        <v>0</v>
      </c>
      <c r="L26" s="248">
        <v>0</v>
      </c>
      <c r="M26" s="249">
        <v>1</v>
      </c>
      <c r="N26" s="266">
        <v>0.17</v>
      </c>
      <c r="O26" s="247">
        <v>0</v>
      </c>
      <c r="P26" s="248">
        <v>0</v>
      </c>
      <c r="Q26" s="249">
        <v>0</v>
      </c>
      <c r="R26" s="266">
        <v>0</v>
      </c>
      <c r="S26" s="92">
        <v>18</v>
      </c>
      <c r="T26" s="227" t="str">
        <f t="shared" si="3"/>
        <v>United Bank of India</v>
      </c>
      <c r="U26" s="247">
        <v>0</v>
      </c>
      <c r="V26" s="248">
        <v>0</v>
      </c>
      <c r="W26" s="249">
        <v>0</v>
      </c>
      <c r="X26" s="266">
        <v>0</v>
      </c>
      <c r="Y26" s="247">
        <v>0</v>
      </c>
      <c r="Z26" s="248">
        <v>0</v>
      </c>
      <c r="AA26" s="249">
        <v>0</v>
      </c>
      <c r="AB26" s="266">
        <v>0</v>
      </c>
      <c r="AC26" s="228">
        <f t="shared" si="4"/>
        <v>40</v>
      </c>
      <c r="AD26" s="228">
        <f t="shared" si="4"/>
        <v>3.41</v>
      </c>
      <c r="AE26" s="228">
        <f t="shared" si="4"/>
        <v>342</v>
      </c>
      <c r="AF26" s="228">
        <f t="shared" si="4"/>
        <v>21.880000000000003</v>
      </c>
      <c r="AG26" s="256"/>
      <c r="AH26" s="256"/>
      <c r="AI26" s="256"/>
      <c r="AJ26" s="256"/>
      <c r="AK26" s="256"/>
      <c r="AL26" s="256"/>
      <c r="AM26" s="256"/>
      <c r="AN26" s="256"/>
    </row>
    <row r="27" spans="1:40" s="62" customFormat="1" x14ac:dyDescent="0.25">
      <c r="A27" s="89"/>
      <c r="B27" s="231" t="s">
        <v>34</v>
      </c>
      <c r="C27" s="232">
        <f t="shared" ref="C27:R27" si="5">SUM(C13:C26)</f>
        <v>6402</v>
      </c>
      <c r="D27" s="271">
        <f t="shared" si="5"/>
        <v>158.4838</v>
      </c>
      <c r="E27" s="232">
        <f t="shared" si="5"/>
        <v>28576</v>
      </c>
      <c r="F27" s="271">
        <f t="shared" si="5"/>
        <v>1111.8984999999998</v>
      </c>
      <c r="G27" s="232">
        <f t="shared" si="5"/>
        <v>16731</v>
      </c>
      <c r="H27" s="271">
        <f t="shared" si="5"/>
        <v>343.23840000000001</v>
      </c>
      <c r="I27" s="232">
        <f t="shared" si="5"/>
        <v>103969</v>
      </c>
      <c r="J27" s="271">
        <f t="shared" si="5"/>
        <v>3654.5051000000008</v>
      </c>
      <c r="K27" s="232">
        <f t="shared" si="5"/>
        <v>132</v>
      </c>
      <c r="L27" s="271">
        <f t="shared" si="5"/>
        <v>2.9401999999999999</v>
      </c>
      <c r="M27" s="232">
        <f t="shared" si="5"/>
        <v>528</v>
      </c>
      <c r="N27" s="271">
        <f t="shared" si="5"/>
        <v>29.881599999999999</v>
      </c>
      <c r="O27" s="232">
        <f t="shared" si="5"/>
        <v>87</v>
      </c>
      <c r="P27" s="271">
        <f t="shared" si="5"/>
        <v>1.0833999999999999</v>
      </c>
      <c r="Q27" s="232">
        <f t="shared" si="5"/>
        <v>738</v>
      </c>
      <c r="R27" s="271">
        <f t="shared" si="5"/>
        <v>14.1249</v>
      </c>
      <c r="S27" s="89"/>
      <c r="T27" s="231" t="s">
        <v>34</v>
      </c>
      <c r="U27" s="232">
        <f t="shared" ref="U27:AF27" si="6">SUM(U13:U26)</f>
        <v>507</v>
      </c>
      <c r="V27" s="232">
        <f t="shared" si="6"/>
        <v>38.998499999999993</v>
      </c>
      <c r="W27" s="232">
        <f t="shared" si="6"/>
        <v>3791</v>
      </c>
      <c r="X27" s="232">
        <f t="shared" si="6"/>
        <v>335.19040000000007</v>
      </c>
      <c r="Y27" s="232">
        <f t="shared" si="6"/>
        <v>478</v>
      </c>
      <c r="Z27" s="232">
        <f t="shared" si="6"/>
        <v>14.543200000000001</v>
      </c>
      <c r="AA27" s="232">
        <f t="shared" si="6"/>
        <v>2659</v>
      </c>
      <c r="AB27" s="232">
        <f t="shared" si="6"/>
        <v>90.527699999999996</v>
      </c>
      <c r="AC27" s="232">
        <f t="shared" si="6"/>
        <v>24337</v>
      </c>
      <c r="AD27" s="232">
        <f t="shared" si="6"/>
        <v>559.28749999999991</v>
      </c>
      <c r="AE27" s="232">
        <f t="shared" si="6"/>
        <v>140261</v>
      </c>
      <c r="AF27" s="232">
        <f t="shared" si="6"/>
        <v>5236.1282000000001</v>
      </c>
      <c r="AG27" s="272"/>
      <c r="AH27" s="272"/>
      <c r="AI27" s="272"/>
      <c r="AJ27" s="272"/>
      <c r="AK27" s="272"/>
      <c r="AL27" s="272"/>
      <c r="AM27" s="272"/>
      <c r="AN27" s="272"/>
    </row>
    <row r="28" spans="1:40" s="61" customFormat="1" ht="5.25" customHeight="1" x14ac:dyDescent="0.25">
      <c r="A28" s="92"/>
      <c r="B28" s="231"/>
      <c r="C28" s="247"/>
      <c r="D28" s="248"/>
      <c r="E28" s="249"/>
      <c r="F28" s="266"/>
      <c r="G28" s="247"/>
      <c r="H28" s="248"/>
      <c r="I28" s="249"/>
      <c r="J28" s="266"/>
      <c r="K28" s="247"/>
      <c r="L28" s="248"/>
      <c r="M28" s="249"/>
      <c r="N28" s="266"/>
      <c r="O28" s="247"/>
      <c r="P28" s="248"/>
      <c r="Q28" s="249"/>
      <c r="R28" s="266"/>
      <c r="S28" s="92"/>
      <c r="T28" s="231"/>
      <c r="U28" s="247"/>
      <c r="V28" s="248"/>
      <c r="W28" s="249"/>
      <c r="X28" s="266"/>
      <c r="Y28" s="247"/>
      <c r="Z28" s="248"/>
      <c r="AA28" s="249"/>
      <c r="AB28" s="266"/>
      <c r="AC28" s="228"/>
      <c r="AD28" s="21"/>
      <c r="AE28" s="237"/>
      <c r="AF28" s="273"/>
      <c r="AG28" s="256"/>
      <c r="AH28" s="256"/>
      <c r="AI28" s="256"/>
      <c r="AJ28" s="256"/>
      <c r="AK28" s="256"/>
      <c r="AL28" s="256"/>
      <c r="AM28" s="256"/>
      <c r="AN28" s="256"/>
    </row>
    <row r="29" spans="1:40" s="61" customFormat="1" x14ac:dyDescent="0.25">
      <c r="A29" s="89" t="s">
        <v>35</v>
      </c>
      <c r="B29" s="231" t="s">
        <v>36</v>
      </c>
      <c r="C29" s="247"/>
      <c r="D29" s="248"/>
      <c r="E29" s="249"/>
      <c r="F29" s="266"/>
      <c r="G29" s="247"/>
      <c r="H29" s="248"/>
      <c r="I29" s="249"/>
      <c r="J29" s="266"/>
      <c r="K29" s="247"/>
      <c r="L29" s="248"/>
      <c r="M29" s="249"/>
      <c r="N29" s="266"/>
      <c r="O29" s="247"/>
      <c r="P29" s="248"/>
      <c r="Q29" s="249"/>
      <c r="R29" s="266"/>
      <c r="S29" s="89" t="s">
        <v>35</v>
      </c>
      <c r="T29" s="231" t="s">
        <v>36</v>
      </c>
      <c r="U29" s="247"/>
      <c r="V29" s="248"/>
      <c r="W29" s="249"/>
      <c r="X29" s="266"/>
      <c r="Y29" s="247"/>
      <c r="Z29" s="248"/>
      <c r="AA29" s="249"/>
      <c r="AB29" s="266"/>
      <c r="AC29" s="228"/>
      <c r="AD29" s="21"/>
      <c r="AE29" s="237"/>
      <c r="AF29" s="273"/>
      <c r="AG29" s="256"/>
      <c r="AH29" s="256"/>
      <c r="AI29" s="256"/>
      <c r="AJ29" s="256"/>
      <c r="AK29" s="256"/>
      <c r="AL29" s="256"/>
      <c r="AM29" s="256"/>
      <c r="AN29" s="256"/>
    </row>
    <row r="30" spans="1:40" s="61" customFormat="1" ht="14.25" x14ac:dyDescent="0.2">
      <c r="A30" s="92">
        <v>19</v>
      </c>
      <c r="B30" s="227" t="s">
        <v>37</v>
      </c>
      <c r="C30" s="247">
        <v>689</v>
      </c>
      <c r="D30" s="248">
        <v>63.3444</v>
      </c>
      <c r="E30" s="249">
        <v>1721</v>
      </c>
      <c r="F30" s="266">
        <v>232.57419999999999</v>
      </c>
      <c r="G30" s="247">
        <v>2700</v>
      </c>
      <c r="H30" s="248">
        <v>118.2504</v>
      </c>
      <c r="I30" s="249">
        <v>3455</v>
      </c>
      <c r="J30" s="266">
        <v>262.71600000000001</v>
      </c>
      <c r="K30" s="247">
        <v>20</v>
      </c>
      <c r="L30" s="248">
        <v>3.8553999999999999</v>
      </c>
      <c r="M30" s="249">
        <v>45</v>
      </c>
      <c r="N30" s="266">
        <v>9.0215999999999994</v>
      </c>
      <c r="O30" s="247">
        <v>0</v>
      </c>
      <c r="P30" s="248">
        <v>0</v>
      </c>
      <c r="Q30" s="249">
        <v>2</v>
      </c>
      <c r="R30" s="266">
        <v>0.17510000000000001</v>
      </c>
      <c r="S30" s="92">
        <v>19</v>
      </c>
      <c r="T30" s="227" t="str">
        <f t="shared" ref="T30:T50" si="7">B30</f>
        <v>IDBI Bank</v>
      </c>
      <c r="U30" s="247">
        <v>77</v>
      </c>
      <c r="V30" s="248">
        <v>14.366199999999999</v>
      </c>
      <c r="W30" s="249">
        <v>139</v>
      </c>
      <c r="X30" s="266">
        <v>20.151900000000001</v>
      </c>
      <c r="Y30" s="247">
        <v>1</v>
      </c>
      <c r="Z30" s="248">
        <v>0.03</v>
      </c>
      <c r="AA30" s="249">
        <v>2</v>
      </c>
      <c r="AB30" s="266">
        <v>3.73E-2</v>
      </c>
      <c r="AC30" s="228">
        <f t="shared" ref="AC30:AF51" si="8">SUM(C30+G30+K30+O30+U30+Y30)</f>
        <v>3487</v>
      </c>
      <c r="AD30" s="228">
        <f t="shared" si="8"/>
        <v>199.84639999999999</v>
      </c>
      <c r="AE30" s="228">
        <f t="shared" si="8"/>
        <v>5364</v>
      </c>
      <c r="AF30" s="228">
        <f t="shared" si="8"/>
        <v>524.67609999999991</v>
      </c>
      <c r="AG30" s="256"/>
      <c r="AH30" s="256"/>
      <c r="AI30" s="256"/>
      <c r="AJ30" s="256"/>
      <c r="AK30" s="256"/>
      <c r="AL30" s="256"/>
      <c r="AM30" s="256"/>
      <c r="AN30" s="256"/>
    </row>
    <row r="31" spans="1:40" s="61" customFormat="1" ht="15.75" customHeight="1" x14ac:dyDescent="0.2">
      <c r="A31" s="92">
        <v>20</v>
      </c>
      <c r="B31" s="227" t="s">
        <v>38</v>
      </c>
      <c r="C31" s="274">
        <v>1872</v>
      </c>
      <c r="D31" s="270">
        <v>41.11</v>
      </c>
      <c r="E31" s="94">
        <v>2651</v>
      </c>
      <c r="F31" s="268">
        <v>108.54</v>
      </c>
      <c r="G31" s="274">
        <v>14305</v>
      </c>
      <c r="H31" s="270">
        <v>177.6</v>
      </c>
      <c r="I31" s="94">
        <v>15993</v>
      </c>
      <c r="J31" s="268">
        <v>362.97</v>
      </c>
      <c r="K31" s="274">
        <v>6</v>
      </c>
      <c r="L31" s="270">
        <v>0.16</v>
      </c>
      <c r="M31" s="94">
        <v>13</v>
      </c>
      <c r="N31" s="268">
        <v>0.91</v>
      </c>
      <c r="O31" s="274">
        <v>13</v>
      </c>
      <c r="P31" s="270">
        <v>0.12</v>
      </c>
      <c r="Q31" s="94">
        <v>17</v>
      </c>
      <c r="R31" s="268">
        <v>0.71</v>
      </c>
      <c r="S31" s="92">
        <v>20</v>
      </c>
      <c r="T31" s="227" t="str">
        <f t="shared" si="7"/>
        <v>Karnataka Bank Ltd</v>
      </c>
      <c r="U31" s="274">
        <v>247</v>
      </c>
      <c r="V31" s="270">
        <v>7.78</v>
      </c>
      <c r="W31" s="94">
        <v>403</v>
      </c>
      <c r="X31" s="268">
        <v>23.41</v>
      </c>
      <c r="Y31" s="274">
        <v>8</v>
      </c>
      <c r="Z31" s="270">
        <v>9.4500000000000001E-2</v>
      </c>
      <c r="AA31" s="94">
        <v>3</v>
      </c>
      <c r="AB31" s="268">
        <v>0.03</v>
      </c>
      <c r="AC31" s="228">
        <f t="shared" si="8"/>
        <v>16451</v>
      </c>
      <c r="AD31" s="228">
        <f t="shared" si="8"/>
        <v>226.86449999999999</v>
      </c>
      <c r="AE31" s="228">
        <f t="shared" si="8"/>
        <v>19080</v>
      </c>
      <c r="AF31" s="228">
        <f t="shared" si="8"/>
        <v>496.57000000000005</v>
      </c>
      <c r="AG31" s="256"/>
      <c r="AH31" s="256"/>
      <c r="AI31" s="256"/>
      <c r="AJ31" s="256"/>
      <c r="AK31" s="256"/>
      <c r="AL31" s="256"/>
      <c r="AM31" s="256"/>
      <c r="AN31" s="256"/>
    </row>
    <row r="32" spans="1:40" s="61" customFormat="1" ht="15.75" customHeight="1" x14ac:dyDescent="0.2">
      <c r="A32" s="92">
        <v>21</v>
      </c>
      <c r="B32" s="227" t="s">
        <v>39</v>
      </c>
      <c r="C32" s="274">
        <v>1913</v>
      </c>
      <c r="D32" s="270">
        <v>10.5198</v>
      </c>
      <c r="E32" s="94">
        <v>2997</v>
      </c>
      <c r="F32" s="268">
        <v>36.168100000000003</v>
      </c>
      <c r="G32" s="274">
        <v>6450</v>
      </c>
      <c r="H32" s="270">
        <v>40.735999999999997</v>
      </c>
      <c r="I32" s="94">
        <v>8818</v>
      </c>
      <c r="J32" s="268">
        <v>99.409000000000006</v>
      </c>
      <c r="K32" s="274">
        <v>1</v>
      </c>
      <c r="L32" s="270">
        <v>0.39450000000000002</v>
      </c>
      <c r="M32" s="94">
        <v>34</v>
      </c>
      <c r="N32" s="268">
        <v>30.723400000000002</v>
      </c>
      <c r="O32" s="274">
        <v>0</v>
      </c>
      <c r="P32" s="270">
        <v>0</v>
      </c>
      <c r="Q32" s="94">
        <v>1</v>
      </c>
      <c r="R32" s="268">
        <v>1.18E-2</v>
      </c>
      <c r="S32" s="92">
        <v>21</v>
      </c>
      <c r="T32" s="227" t="str">
        <f t="shared" si="7"/>
        <v>Kotak Mahendra Bank</v>
      </c>
      <c r="U32" s="274">
        <v>37</v>
      </c>
      <c r="V32" s="270">
        <v>20.935099999999998</v>
      </c>
      <c r="W32" s="94">
        <v>410</v>
      </c>
      <c r="X32" s="268">
        <v>289.55849999999998</v>
      </c>
      <c r="Y32" s="274">
        <v>0</v>
      </c>
      <c r="Z32" s="270">
        <v>0</v>
      </c>
      <c r="AA32" s="94">
        <v>0</v>
      </c>
      <c r="AB32" s="268">
        <v>0</v>
      </c>
      <c r="AC32" s="228">
        <f>SUM(C32+G32+K32+O32+U32+Y32)</f>
        <v>8401</v>
      </c>
      <c r="AD32" s="228">
        <f>SUM(D32+H32+L32+P32+V32+Z32)</f>
        <v>72.585399999999993</v>
      </c>
      <c r="AE32" s="228">
        <f>SUM(E32+I32+M32+Q32+W32+AA32)</f>
        <v>12260</v>
      </c>
      <c r="AF32" s="228">
        <f>SUM(F32+J32+N32+R32+X32+AB32)</f>
        <v>455.87079999999997</v>
      </c>
      <c r="AG32" s="256"/>
      <c r="AH32" s="256"/>
      <c r="AI32" s="256"/>
      <c r="AJ32" s="256"/>
      <c r="AK32" s="256"/>
      <c r="AL32" s="256"/>
      <c r="AM32" s="256"/>
      <c r="AN32" s="256"/>
    </row>
    <row r="33" spans="1:40" s="61" customFormat="1" ht="14.25" x14ac:dyDescent="0.2">
      <c r="A33" s="92">
        <v>22</v>
      </c>
      <c r="B33" s="227" t="s">
        <v>40</v>
      </c>
      <c r="C33" s="247">
        <v>0</v>
      </c>
      <c r="D33" s="248">
        <v>0</v>
      </c>
      <c r="E33" s="249">
        <v>1921</v>
      </c>
      <c r="F33" s="266">
        <v>29.118099999999998</v>
      </c>
      <c r="G33" s="247">
        <v>0</v>
      </c>
      <c r="H33" s="248">
        <v>0</v>
      </c>
      <c r="I33" s="249">
        <v>3556</v>
      </c>
      <c r="J33" s="266">
        <v>52.174999999999997</v>
      </c>
      <c r="K33" s="247">
        <v>0</v>
      </c>
      <c r="L33" s="248">
        <v>0</v>
      </c>
      <c r="M33" s="249">
        <v>8</v>
      </c>
      <c r="N33" s="266">
        <v>0.122</v>
      </c>
      <c r="O33" s="247">
        <v>0</v>
      </c>
      <c r="P33" s="248">
        <v>0</v>
      </c>
      <c r="Q33" s="249">
        <v>1</v>
      </c>
      <c r="R33" s="266">
        <v>5.083E-2</v>
      </c>
      <c r="S33" s="92">
        <v>22</v>
      </c>
      <c r="T33" s="227" t="str">
        <f t="shared" si="7"/>
        <v>Cathelic Syrian Bank Ltd.</v>
      </c>
      <c r="U33" s="247">
        <v>0</v>
      </c>
      <c r="V33" s="248">
        <v>0</v>
      </c>
      <c r="W33" s="249">
        <v>395</v>
      </c>
      <c r="X33" s="266">
        <v>2.6881300000000001</v>
      </c>
      <c r="Y33" s="247">
        <v>0</v>
      </c>
      <c r="Z33" s="248">
        <v>0</v>
      </c>
      <c r="AA33" s="249">
        <v>0</v>
      </c>
      <c r="AB33" s="266">
        <v>0</v>
      </c>
      <c r="AC33" s="228">
        <f t="shared" si="8"/>
        <v>0</v>
      </c>
      <c r="AD33" s="228">
        <f t="shared" si="8"/>
        <v>0</v>
      </c>
      <c r="AE33" s="228">
        <f t="shared" si="8"/>
        <v>5881</v>
      </c>
      <c r="AF33" s="228">
        <f t="shared" si="8"/>
        <v>84.154060000000001</v>
      </c>
      <c r="AG33" s="256"/>
      <c r="AH33" s="256"/>
      <c r="AI33" s="256"/>
      <c r="AJ33" s="256"/>
      <c r="AK33" s="256"/>
      <c r="AL33" s="256"/>
      <c r="AM33" s="256"/>
      <c r="AN33" s="256"/>
    </row>
    <row r="34" spans="1:40" s="61" customFormat="1" ht="14.25" x14ac:dyDescent="0.2">
      <c r="A34" s="92">
        <v>23</v>
      </c>
      <c r="B34" s="227" t="s">
        <v>41</v>
      </c>
      <c r="C34" s="247">
        <v>140</v>
      </c>
      <c r="D34" s="248">
        <v>5.2538</v>
      </c>
      <c r="E34" s="249">
        <v>63</v>
      </c>
      <c r="F34" s="266">
        <v>3.4723000000000002</v>
      </c>
      <c r="G34" s="247">
        <v>556</v>
      </c>
      <c r="H34" s="248">
        <v>15.637499999999999</v>
      </c>
      <c r="I34" s="249">
        <v>231</v>
      </c>
      <c r="J34" s="266">
        <v>10.6898</v>
      </c>
      <c r="K34" s="247">
        <v>3</v>
      </c>
      <c r="L34" s="248">
        <v>0.15129999999999999</v>
      </c>
      <c r="M34" s="249">
        <v>0</v>
      </c>
      <c r="N34" s="266">
        <v>0</v>
      </c>
      <c r="O34" s="247">
        <v>0</v>
      </c>
      <c r="P34" s="248">
        <v>0</v>
      </c>
      <c r="Q34" s="249">
        <v>0</v>
      </c>
      <c r="R34" s="266">
        <v>0</v>
      </c>
      <c r="S34" s="92">
        <v>23</v>
      </c>
      <c r="T34" s="227" t="str">
        <f t="shared" si="7"/>
        <v>City Union Bank Ltd</v>
      </c>
      <c r="U34" s="247">
        <v>3</v>
      </c>
      <c r="V34" s="248">
        <v>6.1600000000000002E-2</v>
      </c>
      <c r="W34" s="249">
        <v>4</v>
      </c>
      <c r="X34" s="266">
        <v>0.33189999999999997</v>
      </c>
      <c r="Y34" s="247">
        <v>0</v>
      </c>
      <c r="Z34" s="248">
        <v>0</v>
      </c>
      <c r="AA34" s="249">
        <v>0</v>
      </c>
      <c r="AB34" s="266">
        <v>0</v>
      </c>
      <c r="AC34" s="228">
        <f t="shared" si="8"/>
        <v>702</v>
      </c>
      <c r="AD34" s="228">
        <f t="shared" si="8"/>
        <v>21.104199999999999</v>
      </c>
      <c r="AE34" s="228">
        <f t="shared" si="8"/>
        <v>298</v>
      </c>
      <c r="AF34" s="228">
        <f t="shared" si="8"/>
        <v>14.494</v>
      </c>
      <c r="AG34" s="256"/>
      <c r="AH34" s="256"/>
      <c r="AI34" s="256"/>
      <c r="AJ34" s="256"/>
      <c r="AK34" s="256"/>
      <c r="AL34" s="256"/>
      <c r="AM34" s="256"/>
      <c r="AN34" s="256"/>
    </row>
    <row r="35" spans="1:40" s="61" customFormat="1" ht="14.25" x14ac:dyDescent="0.2">
      <c r="A35" s="92">
        <v>24</v>
      </c>
      <c r="B35" s="227" t="s">
        <v>42</v>
      </c>
      <c r="C35" s="247">
        <v>5</v>
      </c>
      <c r="D35" s="248">
        <v>0.05</v>
      </c>
      <c r="E35" s="249">
        <v>560</v>
      </c>
      <c r="F35" s="266">
        <v>11.8</v>
      </c>
      <c r="G35" s="247">
        <v>10</v>
      </c>
      <c r="H35" s="248">
        <v>0.15</v>
      </c>
      <c r="I35" s="249">
        <v>829</v>
      </c>
      <c r="J35" s="266">
        <v>10.199999999999999</v>
      </c>
      <c r="K35" s="247">
        <v>0</v>
      </c>
      <c r="L35" s="248">
        <v>0</v>
      </c>
      <c r="M35" s="249">
        <v>0</v>
      </c>
      <c r="N35" s="266">
        <v>0</v>
      </c>
      <c r="O35" s="247">
        <v>0</v>
      </c>
      <c r="P35" s="248">
        <v>0</v>
      </c>
      <c r="Q35" s="249">
        <v>0</v>
      </c>
      <c r="R35" s="266">
        <v>0</v>
      </c>
      <c r="S35" s="92">
        <v>24</v>
      </c>
      <c r="T35" s="227" t="str">
        <f t="shared" si="7"/>
        <v>Dhanalaxmi Bank Ltd.</v>
      </c>
      <c r="U35" s="247">
        <v>0</v>
      </c>
      <c r="V35" s="248">
        <v>0</v>
      </c>
      <c r="W35" s="249">
        <v>0</v>
      </c>
      <c r="X35" s="266">
        <v>0</v>
      </c>
      <c r="Y35" s="247">
        <v>0</v>
      </c>
      <c r="Z35" s="248">
        <v>0</v>
      </c>
      <c r="AA35" s="249">
        <v>0</v>
      </c>
      <c r="AB35" s="266">
        <v>0</v>
      </c>
      <c r="AC35" s="228">
        <f t="shared" si="8"/>
        <v>15</v>
      </c>
      <c r="AD35" s="228">
        <f t="shared" si="8"/>
        <v>0.2</v>
      </c>
      <c r="AE35" s="228">
        <f t="shared" si="8"/>
        <v>1389</v>
      </c>
      <c r="AF35" s="228">
        <f t="shared" si="8"/>
        <v>22</v>
      </c>
      <c r="AG35" s="256"/>
      <c r="AH35" s="256"/>
      <c r="AI35" s="256"/>
      <c r="AJ35" s="256"/>
      <c r="AK35" s="256"/>
      <c r="AL35" s="256"/>
      <c r="AM35" s="256"/>
      <c r="AN35" s="256"/>
    </row>
    <row r="36" spans="1:40" s="61" customFormat="1" ht="14.25" x14ac:dyDescent="0.2">
      <c r="A36" s="92">
        <v>25</v>
      </c>
      <c r="B36" s="227" t="s">
        <v>43</v>
      </c>
      <c r="C36" s="247">
        <v>8716</v>
      </c>
      <c r="D36" s="248">
        <v>210.0427</v>
      </c>
      <c r="E36" s="249">
        <v>7839</v>
      </c>
      <c r="F36" s="266">
        <v>411.83120000000002</v>
      </c>
      <c r="G36" s="247">
        <v>21114</v>
      </c>
      <c r="H36" s="248">
        <v>329.07420000000002</v>
      </c>
      <c r="I36" s="249">
        <v>14317</v>
      </c>
      <c r="J36" s="266">
        <v>348.17829999999998</v>
      </c>
      <c r="K36" s="247">
        <v>40</v>
      </c>
      <c r="L36" s="248">
        <v>30.3521</v>
      </c>
      <c r="M36" s="249">
        <v>55</v>
      </c>
      <c r="N36" s="266">
        <v>29.5306</v>
      </c>
      <c r="O36" s="247">
        <v>2</v>
      </c>
      <c r="P36" s="248">
        <v>1.6299999999999999E-2</v>
      </c>
      <c r="Q36" s="249">
        <v>3</v>
      </c>
      <c r="R36" s="266">
        <v>2.41E-2</v>
      </c>
      <c r="S36" s="92">
        <v>25</v>
      </c>
      <c r="T36" s="227" t="str">
        <f t="shared" si="7"/>
        <v>Federal Bank Ltd.</v>
      </c>
      <c r="U36" s="247">
        <v>0</v>
      </c>
      <c r="V36" s="248">
        <v>0</v>
      </c>
      <c r="W36" s="249">
        <v>0</v>
      </c>
      <c r="X36" s="266">
        <v>0</v>
      </c>
      <c r="Y36" s="247">
        <v>0</v>
      </c>
      <c r="Z36" s="248">
        <v>0</v>
      </c>
      <c r="AA36" s="249">
        <v>0</v>
      </c>
      <c r="AB36" s="266">
        <v>0</v>
      </c>
      <c r="AC36" s="228">
        <f t="shared" si="8"/>
        <v>29872</v>
      </c>
      <c r="AD36" s="228">
        <f t="shared" si="8"/>
        <v>569.48529999999994</v>
      </c>
      <c r="AE36" s="228">
        <f t="shared" si="8"/>
        <v>22214</v>
      </c>
      <c r="AF36" s="228">
        <f t="shared" si="8"/>
        <v>789.56420000000003</v>
      </c>
      <c r="AG36" s="256"/>
      <c r="AH36" s="256"/>
      <c r="AI36" s="256"/>
      <c r="AJ36" s="256"/>
      <c r="AK36" s="256"/>
      <c r="AL36" s="256"/>
      <c r="AM36" s="256"/>
      <c r="AN36" s="256"/>
    </row>
    <row r="37" spans="1:40" s="61" customFormat="1" ht="14.25" x14ac:dyDescent="0.2">
      <c r="A37" s="92">
        <v>26</v>
      </c>
      <c r="B37" s="227" t="s">
        <v>44</v>
      </c>
      <c r="C37" s="269">
        <v>0</v>
      </c>
      <c r="D37" s="248">
        <v>0</v>
      </c>
      <c r="E37" s="249">
        <v>26</v>
      </c>
      <c r="F37" s="266">
        <v>2.08</v>
      </c>
      <c r="G37" s="247">
        <v>0</v>
      </c>
      <c r="H37" s="248">
        <v>0</v>
      </c>
      <c r="I37" s="249">
        <v>993</v>
      </c>
      <c r="J37" s="266">
        <v>293.47000000000003</v>
      </c>
      <c r="K37" s="247">
        <v>0</v>
      </c>
      <c r="L37" s="248">
        <v>0</v>
      </c>
      <c r="M37" s="249">
        <v>5</v>
      </c>
      <c r="N37" s="266">
        <v>1.43</v>
      </c>
      <c r="O37" s="247">
        <v>0</v>
      </c>
      <c r="P37" s="248">
        <v>0</v>
      </c>
      <c r="Q37" s="249">
        <v>0</v>
      </c>
      <c r="R37" s="266">
        <v>0</v>
      </c>
      <c r="S37" s="92">
        <v>26</v>
      </c>
      <c r="T37" s="227" t="str">
        <f t="shared" si="7"/>
        <v>J and K Bank Ltd</v>
      </c>
      <c r="U37" s="247">
        <v>0</v>
      </c>
      <c r="V37" s="248">
        <v>0</v>
      </c>
      <c r="W37" s="249">
        <v>3</v>
      </c>
      <c r="X37" s="266">
        <v>0.17</v>
      </c>
      <c r="Y37" s="247">
        <v>0</v>
      </c>
      <c r="Z37" s="248">
        <v>0</v>
      </c>
      <c r="AA37" s="249">
        <v>0</v>
      </c>
      <c r="AB37" s="266">
        <v>0</v>
      </c>
      <c r="AC37" s="228">
        <f t="shared" si="8"/>
        <v>0</v>
      </c>
      <c r="AD37" s="228">
        <f t="shared" si="8"/>
        <v>0</v>
      </c>
      <c r="AE37" s="228">
        <f t="shared" si="8"/>
        <v>1027</v>
      </c>
      <c r="AF37" s="228">
        <f t="shared" si="8"/>
        <v>297.15000000000003</v>
      </c>
      <c r="AG37" s="256"/>
      <c r="AH37" s="256"/>
      <c r="AI37" s="256"/>
      <c r="AJ37" s="256"/>
      <c r="AK37" s="256"/>
      <c r="AL37" s="256"/>
      <c r="AM37" s="256"/>
      <c r="AN37" s="256"/>
    </row>
    <row r="38" spans="1:40" s="61" customFormat="1" ht="14.25" x14ac:dyDescent="0.2">
      <c r="A38" s="92">
        <v>27</v>
      </c>
      <c r="B38" s="227" t="s">
        <v>45</v>
      </c>
      <c r="C38" s="247">
        <v>265</v>
      </c>
      <c r="D38" s="248">
        <v>2.6080000000000001</v>
      </c>
      <c r="E38" s="249">
        <v>935</v>
      </c>
      <c r="F38" s="266">
        <v>9.2446999999999999</v>
      </c>
      <c r="G38" s="247">
        <v>570</v>
      </c>
      <c r="H38" s="248">
        <v>11.776</v>
      </c>
      <c r="I38" s="249">
        <v>1745</v>
      </c>
      <c r="J38" s="266">
        <v>223.45249999999999</v>
      </c>
      <c r="K38" s="247">
        <v>0</v>
      </c>
      <c r="L38" s="248">
        <v>0</v>
      </c>
      <c r="M38" s="249">
        <v>81</v>
      </c>
      <c r="N38" s="266">
        <v>1.84</v>
      </c>
      <c r="O38" s="247">
        <v>1</v>
      </c>
      <c r="P38" s="248">
        <v>0.03</v>
      </c>
      <c r="Q38" s="249">
        <v>93</v>
      </c>
      <c r="R38" s="266">
        <v>2.75</v>
      </c>
      <c r="S38" s="92">
        <v>27</v>
      </c>
      <c r="T38" s="227" t="str">
        <f t="shared" si="7"/>
        <v>Karur Vysya Bank Ltd.</v>
      </c>
      <c r="U38" s="247">
        <v>13</v>
      </c>
      <c r="V38" s="248">
        <v>0.93700000000000006</v>
      </c>
      <c r="W38" s="249">
        <v>2839</v>
      </c>
      <c r="X38" s="266">
        <v>56.36</v>
      </c>
      <c r="Y38" s="247">
        <v>0</v>
      </c>
      <c r="Z38" s="248">
        <v>0</v>
      </c>
      <c r="AA38" s="249">
        <v>0</v>
      </c>
      <c r="AB38" s="266">
        <v>0</v>
      </c>
      <c r="AC38" s="228">
        <f t="shared" si="8"/>
        <v>849</v>
      </c>
      <c r="AD38" s="228">
        <f t="shared" si="8"/>
        <v>15.350999999999999</v>
      </c>
      <c r="AE38" s="228">
        <f t="shared" si="8"/>
        <v>5693</v>
      </c>
      <c r="AF38" s="228">
        <f t="shared" si="8"/>
        <v>293.6472</v>
      </c>
      <c r="AG38" s="256"/>
      <c r="AH38" s="256"/>
      <c r="AI38" s="256"/>
      <c r="AJ38" s="256"/>
      <c r="AK38" s="256"/>
      <c r="AL38" s="256"/>
      <c r="AM38" s="256"/>
      <c r="AN38" s="256"/>
    </row>
    <row r="39" spans="1:40" s="61" customFormat="1" ht="14.25" x14ac:dyDescent="0.2">
      <c r="A39" s="92">
        <v>28</v>
      </c>
      <c r="B39" s="227" t="s">
        <v>46</v>
      </c>
      <c r="C39" s="247">
        <v>24</v>
      </c>
      <c r="D39" s="248">
        <v>0.59</v>
      </c>
      <c r="E39" s="249">
        <v>41</v>
      </c>
      <c r="F39" s="266">
        <v>0.96279999999999999</v>
      </c>
      <c r="G39" s="247">
        <v>56</v>
      </c>
      <c r="H39" s="248">
        <v>2.0268999999999999</v>
      </c>
      <c r="I39" s="249">
        <v>123</v>
      </c>
      <c r="J39" s="266">
        <v>1.8956</v>
      </c>
      <c r="K39" s="247">
        <v>0</v>
      </c>
      <c r="L39" s="248">
        <v>0</v>
      </c>
      <c r="M39" s="249">
        <v>0</v>
      </c>
      <c r="N39" s="266">
        <v>0</v>
      </c>
      <c r="O39" s="247">
        <v>0</v>
      </c>
      <c r="P39" s="248">
        <v>0</v>
      </c>
      <c r="Q39" s="249">
        <v>0</v>
      </c>
      <c r="R39" s="266">
        <v>0</v>
      </c>
      <c r="S39" s="92">
        <v>28</v>
      </c>
      <c r="T39" s="227" t="str">
        <f t="shared" si="7"/>
        <v>Lakshmi Vilas Bank Ltd</v>
      </c>
      <c r="U39" s="247">
        <v>0</v>
      </c>
      <c r="V39" s="248">
        <v>0</v>
      </c>
      <c r="W39" s="249">
        <v>5</v>
      </c>
      <c r="X39" s="266">
        <v>2.46E-2</v>
      </c>
      <c r="Y39" s="247">
        <v>0</v>
      </c>
      <c r="Z39" s="248">
        <v>0</v>
      </c>
      <c r="AA39" s="249">
        <v>0</v>
      </c>
      <c r="AB39" s="266">
        <v>0</v>
      </c>
      <c r="AC39" s="228">
        <f t="shared" si="8"/>
        <v>80</v>
      </c>
      <c r="AD39" s="228">
        <f t="shared" si="8"/>
        <v>2.6168999999999998</v>
      </c>
      <c r="AE39" s="228">
        <f t="shared" si="8"/>
        <v>169</v>
      </c>
      <c r="AF39" s="228">
        <f t="shared" si="8"/>
        <v>2.883</v>
      </c>
      <c r="AG39" s="256"/>
      <c r="AH39" s="256"/>
      <c r="AI39" s="256"/>
      <c r="AJ39" s="256"/>
      <c r="AK39" s="256"/>
      <c r="AL39" s="256"/>
      <c r="AM39" s="256"/>
      <c r="AN39" s="256"/>
    </row>
    <row r="40" spans="1:40" s="61" customFormat="1" ht="14.25" x14ac:dyDescent="0.2">
      <c r="A40" s="92">
        <v>29</v>
      </c>
      <c r="B40" s="227" t="s">
        <v>47</v>
      </c>
      <c r="C40" s="247">
        <v>290</v>
      </c>
      <c r="D40" s="248">
        <v>1.0041</v>
      </c>
      <c r="E40" s="249">
        <v>373</v>
      </c>
      <c r="F40" s="266">
        <v>1.3560000000000001</v>
      </c>
      <c r="G40" s="247">
        <v>5189</v>
      </c>
      <c r="H40" s="248">
        <v>24.308599999999998</v>
      </c>
      <c r="I40" s="249">
        <v>9647</v>
      </c>
      <c r="J40" s="266">
        <v>31.311399999999999</v>
      </c>
      <c r="K40" s="247">
        <v>10</v>
      </c>
      <c r="L40" s="248">
        <v>3.6200000000000003E-2</v>
      </c>
      <c r="M40" s="249">
        <v>21</v>
      </c>
      <c r="N40" s="266">
        <v>0.50060000000000004</v>
      </c>
      <c r="O40" s="247">
        <v>25</v>
      </c>
      <c r="P40" s="248">
        <v>0.112</v>
      </c>
      <c r="Q40" s="249">
        <v>36</v>
      </c>
      <c r="R40" s="266">
        <v>0.1128</v>
      </c>
      <c r="S40" s="92">
        <v>29</v>
      </c>
      <c r="T40" s="227" t="str">
        <f t="shared" si="7"/>
        <v xml:space="preserve">Ratnakar Bank Ltd </v>
      </c>
      <c r="U40" s="247">
        <v>0</v>
      </c>
      <c r="V40" s="248">
        <v>0</v>
      </c>
      <c r="W40" s="249">
        <v>4</v>
      </c>
      <c r="X40" s="266">
        <v>8.0000000000000002E-3</v>
      </c>
      <c r="Y40" s="247">
        <v>4</v>
      </c>
      <c r="Z40" s="248">
        <v>4.9000000000000002E-2</v>
      </c>
      <c r="AA40" s="249">
        <v>4</v>
      </c>
      <c r="AB40" s="266">
        <v>4.9799999999999997E-2</v>
      </c>
      <c r="AC40" s="228">
        <f t="shared" si="8"/>
        <v>5518</v>
      </c>
      <c r="AD40" s="228">
        <f t="shared" si="8"/>
        <v>25.509899999999998</v>
      </c>
      <c r="AE40" s="228">
        <f t="shared" si="8"/>
        <v>10085</v>
      </c>
      <c r="AF40" s="228">
        <f t="shared" si="8"/>
        <v>33.3386</v>
      </c>
      <c r="AG40" s="256"/>
      <c r="AH40" s="256"/>
      <c r="AI40" s="256"/>
      <c r="AJ40" s="256"/>
      <c r="AK40" s="256"/>
      <c r="AL40" s="256"/>
      <c r="AM40" s="256"/>
      <c r="AN40" s="256"/>
    </row>
    <row r="41" spans="1:40" s="61" customFormat="1" ht="14.25" x14ac:dyDescent="0.2">
      <c r="A41" s="92">
        <v>30</v>
      </c>
      <c r="B41" s="227" t="s">
        <v>48</v>
      </c>
      <c r="C41" s="247">
        <v>2156</v>
      </c>
      <c r="D41" s="248">
        <v>36.36</v>
      </c>
      <c r="E41" s="249">
        <v>2631</v>
      </c>
      <c r="F41" s="266">
        <v>111.1</v>
      </c>
      <c r="G41" s="247">
        <v>5659</v>
      </c>
      <c r="H41" s="248">
        <v>78.739999999999995</v>
      </c>
      <c r="I41" s="249">
        <v>5960</v>
      </c>
      <c r="J41" s="266">
        <v>91.95</v>
      </c>
      <c r="K41" s="247">
        <v>14</v>
      </c>
      <c r="L41" s="248">
        <v>7.0000000000000007E-2</v>
      </c>
      <c r="M41" s="249">
        <v>14</v>
      </c>
      <c r="N41" s="266">
        <v>7.0000000000000007E-2</v>
      </c>
      <c r="O41" s="247">
        <v>16</v>
      </c>
      <c r="P41" s="248">
        <v>0.22</v>
      </c>
      <c r="Q41" s="249">
        <v>17</v>
      </c>
      <c r="R41" s="266">
        <v>0.22</v>
      </c>
      <c r="S41" s="92">
        <v>30</v>
      </c>
      <c r="T41" s="227" t="str">
        <f t="shared" si="7"/>
        <v>South Indian Bank Ltd</v>
      </c>
      <c r="U41" s="247">
        <v>1</v>
      </c>
      <c r="V41" s="248">
        <v>0.09</v>
      </c>
      <c r="W41" s="249">
        <v>1</v>
      </c>
      <c r="X41" s="266">
        <v>0.09</v>
      </c>
      <c r="Y41" s="247">
        <v>17</v>
      </c>
      <c r="Z41" s="248">
        <v>0.2</v>
      </c>
      <c r="AA41" s="249">
        <v>19</v>
      </c>
      <c r="AB41" s="266">
        <v>0.23</v>
      </c>
      <c r="AC41" s="228">
        <f t="shared" si="8"/>
        <v>7863</v>
      </c>
      <c r="AD41" s="228">
        <f t="shared" si="8"/>
        <v>115.67999999999999</v>
      </c>
      <c r="AE41" s="228">
        <f t="shared" si="8"/>
        <v>8642</v>
      </c>
      <c r="AF41" s="228">
        <f t="shared" si="8"/>
        <v>203.66</v>
      </c>
      <c r="AG41" s="256"/>
      <c r="AH41" s="256"/>
      <c r="AI41" s="256"/>
      <c r="AJ41" s="256"/>
      <c r="AK41" s="256"/>
      <c r="AL41" s="256"/>
      <c r="AM41" s="256"/>
      <c r="AN41" s="256"/>
    </row>
    <row r="42" spans="1:40" s="61" customFormat="1" ht="14.25" x14ac:dyDescent="0.2">
      <c r="A42" s="92">
        <v>31</v>
      </c>
      <c r="B42" s="227" t="s">
        <v>49</v>
      </c>
      <c r="C42" s="247">
        <v>242</v>
      </c>
      <c r="D42" s="248">
        <v>3.7239</v>
      </c>
      <c r="E42" s="249">
        <v>233</v>
      </c>
      <c r="F42" s="266">
        <v>16.926300000000001</v>
      </c>
      <c r="G42" s="247">
        <v>2137</v>
      </c>
      <c r="H42" s="248">
        <v>41.662700000000001</v>
      </c>
      <c r="I42" s="249">
        <v>1589</v>
      </c>
      <c r="J42" s="266">
        <v>39.917299999999997</v>
      </c>
      <c r="K42" s="247">
        <v>0</v>
      </c>
      <c r="L42" s="248">
        <v>0</v>
      </c>
      <c r="M42" s="249">
        <v>0</v>
      </c>
      <c r="N42" s="266">
        <v>0</v>
      </c>
      <c r="O42" s="247">
        <v>0</v>
      </c>
      <c r="P42" s="248">
        <v>0</v>
      </c>
      <c r="Q42" s="249">
        <v>0</v>
      </c>
      <c r="R42" s="266">
        <v>0</v>
      </c>
      <c r="S42" s="92">
        <v>31</v>
      </c>
      <c r="T42" s="227" t="str">
        <f t="shared" si="7"/>
        <v>Tamil Nadu Merchantile Bank Ltd.</v>
      </c>
      <c r="U42" s="247">
        <v>39</v>
      </c>
      <c r="V42" s="248">
        <v>12.8078</v>
      </c>
      <c r="W42" s="249">
        <v>58</v>
      </c>
      <c r="X42" s="266">
        <v>7.1938000000000004</v>
      </c>
      <c r="Y42" s="247">
        <v>0</v>
      </c>
      <c r="Z42" s="248">
        <v>0</v>
      </c>
      <c r="AA42" s="249">
        <v>0</v>
      </c>
      <c r="AB42" s="266">
        <v>0</v>
      </c>
      <c r="AC42" s="228">
        <f t="shared" si="8"/>
        <v>2418</v>
      </c>
      <c r="AD42" s="228">
        <f t="shared" si="8"/>
        <v>58.194400000000002</v>
      </c>
      <c r="AE42" s="228">
        <f t="shared" si="8"/>
        <v>1880</v>
      </c>
      <c r="AF42" s="228">
        <f t="shared" si="8"/>
        <v>64.037399999999991</v>
      </c>
      <c r="AG42" s="256"/>
      <c r="AH42" s="256"/>
      <c r="AI42" s="256"/>
      <c r="AJ42" s="256"/>
      <c r="AK42" s="256"/>
      <c r="AL42" s="256"/>
      <c r="AM42" s="256"/>
      <c r="AN42" s="256"/>
    </row>
    <row r="43" spans="1:40" s="61" customFormat="1" ht="15.75" customHeight="1" x14ac:dyDescent="0.2">
      <c r="A43" s="92">
        <v>32</v>
      </c>
      <c r="B43" s="227" t="s">
        <v>50</v>
      </c>
      <c r="C43" s="247">
        <v>13</v>
      </c>
      <c r="D43" s="248">
        <v>0</v>
      </c>
      <c r="E43" s="249">
        <v>473</v>
      </c>
      <c r="F43" s="266">
        <v>8.8800000000000008</v>
      </c>
      <c r="G43" s="247">
        <v>431</v>
      </c>
      <c r="H43" s="248">
        <v>0.2</v>
      </c>
      <c r="I43" s="249">
        <v>7553</v>
      </c>
      <c r="J43" s="266">
        <v>175.85</v>
      </c>
      <c r="K43" s="247">
        <v>0</v>
      </c>
      <c r="L43" s="248">
        <v>0</v>
      </c>
      <c r="M43" s="249">
        <v>8</v>
      </c>
      <c r="N43" s="266">
        <v>0.11</v>
      </c>
      <c r="O43" s="247">
        <v>0</v>
      </c>
      <c r="P43" s="248">
        <v>0</v>
      </c>
      <c r="Q43" s="249">
        <v>2</v>
      </c>
      <c r="R43" s="266">
        <v>0</v>
      </c>
      <c r="S43" s="92">
        <v>32</v>
      </c>
      <c r="T43" s="227" t="str">
        <f t="shared" si="7"/>
        <v>IndusInd Bank</v>
      </c>
      <c r="U43" s="247">
        <v>3</v>
      </c>
      <c r="V43" s="248">
        <v>0</v>
      </c>
      <c r="W43" s="249">
        <v>27</v>
      </c>
      <c r="X43" s="266">
        <v>0.68</v>
      </c>
      <c r="Y43" s="247">
        <v>0</v>
      </c>
      <c r="Z43" s="248">
        <v>0</v>
      </c>
      <c r="AA43" s="249">
        <v>2</v>
      </c>
      <c r="AB43" s="266">
        <v>0</v>
      </c>
      <c r="AC43" s="228">
        <f t="shared" si="8"/>
        <v>447</v>
      </c>
      <c r="AD43" s="228">
        <f t="shared" si="8"/>
        <v>0.2</v>
      </c>
      <c r="AE43" s="228">
        <f t="shared" si="8"/>
        <v>8065</v>
      </c>
      <c r="AF43" s="228">
        <f t="shared" si="8"/>
        <v>185.52</v>
      </c>
      <c r="AG43" s="256"/>
      <c r="AH43" s="256"/>
      <c r="AI43" s="256"/>
      <c r="AJ43" s="256"/>
      <c r="AK43" s="256"/>
      <c r="AL43" s="256"/>
      <c r="AM43" s="256"/>
      <c r="AN43" s="256"/>
    </row>
    <row r="44" spans="1:40" s="61" customFormat="1" ht="15.75" customHeight="1" x14ac:dyDescent="0.2">
      <c r="A44" s="92">
        <v>33</v>
      </c>
      <c r="B44" s="227" t="s">
        <v>51</v>
      </c>
      <c r="C44" s="247">
        <v>1707</v>
      </c>
      <c r="D44" s="248">
        <v>21.095400000000001</v>
      </c>
      <c r="E44" s="249">
        <v>3473</v>
      </c>
      <c r="F44" s="266">
        <v>48.989100000000001</v>
      </c>
      <c r="G44" s="247">
        <v>25491</v>
      </c>
      <c r="H44" s="248">
        <v>161.85679999999999</v>
      </c>
      <c r="I44" s="249">
        <v>50000</v>
      </c>
      <c r="J44" s="266">
        <v>368.44580000000002</v>
      </c>
      <c r="K44" s="247">
        <v>19</v>
      </c>
      <c r="L44" s="248">
        <v>0.31269999999999998</v>
      </c>
      <c r="M44" s="249">
        <v>36</v>
      </c>
      <c r="N44" s="266">
        <v>0.4662</v>
      </c>
      <c r="O44" s="247">
        <v>2</v>
      </c>
      <c r="P44" s="248">
        <v>1.0500000000000001E-2</v>
      </c>
      <c r="Q44" s="249">
        <v>6</v>
      </c>
      <c r="R44" s="266">
        <v>0.12529999999999999</v>
      </c>
      <c r="S44" s="92">
        <v>33</v>
      </c>
      <c r="T44" s="227" t="str">
        <f t="shared" si="7"/>
        <v>HDFC Bank Ltd</v>
      </c>
      <c r="U44" s="247">
        <v>24</v>
      </c>
      <c r="V44" s="248">
        <v>1.0435000000000001</v>
      </c>
      <c r="W44" s="249">
        <v>93</v>
      </c>
      <c r="X44" s="266">
        <v>3.0547</v>
      </c>
      <c r="Y44" s="247">
        <v>0</v>
      </c>
      <c r="Z44" s="248">
        <v>0</v>
      </c>
      <c r="AA44" s="249">
        <v>5</v>
      </c>
      <c r="AB44" s="266">
        <v>6.3399999999999998E-2</v>
      </c>
      <c r="AC44" s="228">
        <f t="shared" si="8"/>
        <v>27243</v>
      </c>
      <c r="AD44" s="228">
        <f t="shared" si="8"/>
        <v>184.31890000000001</v>
      </c>
      <c r="AE44" s="228">
        <f t="shared" si="8"/>
        <v>53613</v>
      </c>
      <c r="AF44" s="228">
        <f t="shared" si="8"/>
        <v>421.14450000000005</v>
      </c>
      <c r="AG44" s="256"/>
      <c r="AH44" s="256"/>
      <c r="AI44" s="256"/>
      <c r="AJ44" s="256"/>
      <c r="AK44" s="256"/>
      <c r="AL44" s="256"/>
      <c r="AM44" s="256"/>
      <c r="AN44" s="256"/>
    </row>
    <row r="45" spans="1:40" s="61" customFormat="1" ht="15.75" customHeight="1" x14ac:dyDescent="0.2">
      <c r="A45" s="92">
        <v>34</v>
      </c>
      <c r="B45" s="227" t="s">
        <v>52</v>
      </c>
      <c r="C45" s="247">
        <v>163</v>
      </c>
      <c r="D45" s="248">
        <v>8.0876999999999999</v>
      </c>
      <c r="E45" s="249">
        <v>1807</v>
      </c>
      <c r="F45" s="266">
        <v>72.962199999999996</v>
      </c>
      <c r="G45" s="247">
        <v>1795</v>
      </c>
      <c r="H45" s="248">
        <v>48.593400000000003</v>
      </c>
      <c r="I45" s="249">
        <v>12902</v>
      </c>
      <c r="J45" s="266">
        <v>194.13329999999999</v>
      </c>
      <c r="K45" s="247">
        <v>1</v>
      </c>
      <c r="L45" s="248">
        <v>2.8E-3</v>
      </c>
      <c r="M45" s="249">
        <v>13</v>
      </c>
      <c r="N45" s="266">
        <v>0.97860000000000003</v>
      </c>
      <c r="O45" s="247">
        <v>1</v>
      </c>
      <c r="P45" s="248">
        <v>0.1</v>
      </c>
      <c r="Q45" s="249">
        <v>3</v>
      </c>
      <c r="R45" s="266">
        <v>7.9699999999999993E-2</v>
      </c>
      <c r="S45" s="92">
        <v>34</v>
      </c>
      <c r="T45" s="227" t="str">
        <f t="shared" si="7"/>
        <v xml:space="preserve">Axis Bank Ltd </v>
      </c>
      <c r="U45" s="247">
        <v>0</v>
      </c>
      <c r="V45" s="248">
        <v>0</v>
      </c>
      <c r="W45" s="249">
        <v>0</v>
      </c>
      <c r="X45" s="266">
        <v>0</v>
      </c>
      <c r="Y45" s="247">
        <v>0</v>
      </c>
      <c r="Z45" s="248">
        <v>0</v>
      </c>
      <c r="AA45" s="249">
        <v>1</v>
      </c>
      <c r="AB45" s="266">
        <v>6.5600000000000006E-2</v>
      </c>
      <c r="AC45" s="228">
        <f t="shared" si="8"/>
        <v>1960</v>
      </c>
      <c r="AD45" s="228">
        <f t="shared" si="8"/>
        <v>56.783900000000003</v>
      </c>
      <c r="AE45" s="228">
        <f t="shared" si="8"/>
        <v>14726</v>
      </c>
      <c r="AF45" s="228">
        <f t="shared" si="8"/>
        <v>268.21940000000001</v>
      </c>
      <c r="AG45" s="256"/>
      <c r="AH45" s="256"/>
      <c r="AI45" s="256"/>
      <c r="AJ45" s="256"/>
      <c r="AK45" s="256"/>
      <c r="AL45" s="256"/>
      <c r="AM45" s="256"/>
      <c r="AN45" s="256"/>
    </row>
    <row r="46" spans="1:40" s="61" customFormat="1" ht="15.75" customHeight="1" x14ac:dyDescent="0.2">
      <c r="A46" s="92">
        <v>35</v>
      </c>
      <c r="B46" s="227" t="s">
        <v>53</v>
      </c>
      <c r="C46" s="247">
        <v>1897</v>
      </c>
      <c r="D46" s="248">
        <v>150.35</v>
      </c>
      <c r="E46" s="249">
        <v>6504</v>
      </c>
      <c r="F46" s="266">
        <v>718.68</v>
      </c>
      <c r="G46" s="247">
        <v>15923</v>
      </c>
      <c r="H46" s="248">
        <v>483.91</v>
      </c>
      <c r="I46" s="249">
        <v>25039</v>
      </c>
      <c r="J46" s="266">
        <v>1245.93</v>
      </c>
      <c r="K46" s="247">
        <v>70</v>
      </c>
      <c r="L46" s="248">
        <v>7.54</v>
      </c>
      <c r="M46" s="249">
        <v>265</v>
      </c>
      <c r="N46" s="266">
        <v>37.729999999999997</v>
      </c>
      <c r="O46" s="247">
        <v>35</v>
      </c>
      <c r="P46" s="248">
        <v>0.85</v>
      </c>
      <c r="Q46" s="249">
        <v>111</v>
      </c>
      <c r="R46" s="266">
        <v>7.86</v>
      </c>
      <c r="S46" s="92">
        <v>35</v>
      </c>
      <c r="T46" s="227" t="str">
        <f t="shared" si="7"/>
        <v>ICICI Bank Ltd</v>
      </c>
      <c r="U46" s="247">
        <v>59</v>
      </c>
      <c r="V46" s="248">
        <v>25.57</v>
      </c>
      <c r="W46" s="249">
        <v>324</v>
      </c>
      <c r="X46" s="266">
        <v>108.63</v>
      </c>
      <c r="Y46" s="247">
        <v>24</v>
      </c>
      <c r="Z46" s="248">
        <v>0.17</v>
      </c>
      <c r="AA46" s="249">
        <v>0</v>
      </c>
      <c r="AB46" s="266">
        <v>0</v>
      </c>
      <c r="AC46" s="228">
        <f t="shared" si="8"/>
        <v>18008</v>
      </c>
      <c r="AD46" s="228">
        <f t="shared" si="8"/>
        <v>668.39</v>
      </c>
      <c r="AE46" s="228">
        <f t="shared" si="8"/>
        <v>32243</v>
      </c>
      <c r="AF46" s="228">
        <f t="shared" si="8"/>
        <v>2118.83</v>
      </c>
      <c r="AG46" s="256"/>
      <c r="AH46" s="256"/>
      <c r="AI46" s="256"/>
      <c r="AJ46" s="256"/>
      <c r="AK46" s="256"/>
      <c r="AL46" s="256"/>
      <c r="AM46" s="256"/>
      <c r="AN46" s="256"/>
    </row>
    <row r="47" spans="1:40" s="61" customFormat="1" ht="15.75" customHeight="1" x14ac:dyDescent="0.2">
      <c r="A47" s="92">
        <v>36</v>
      </c>
      <c r="B47" s="227" t="s">
        <v>54</v>
      </c>
      <c r="C47" s="247">
        <v>30</v>
      </c>
      <c r="D47" s="248">
        <v>5.69</v>
      </c>
      <c r="E47" s="249">
        <v>102</v>
      </c>
      <c r="F47" s="266">
        <v>10.130000000000001</v>
      </c>
      <c r="G47" s="247">
        <v>142</v>
      </c>
      <c r="H47" s="248">
        <v>45.13</v>
      </c>
      <c r="I47" s="249">
        <v>399</v>
      </c>
      <c r="J47" s="266">
        <v>136.88</v>
      </c>
      <c r="K47" s="247">
        <v>1</v>
      </c>
      <c r="L47" s="248">
        <v>0.04</v>
      </c>
      <c r="M47" s="249">
        <v>5</v>
      </c>
      <c r="N47" s="266">
        <v>0.47</v>
      </c>
      <c r="O47" s="247">
        <v>0</v>
      </c>
      <c r="P47" s="248">
        <v>0</v>
      </c>
      <c r="Q47" s="249">
        <v>0</v>
      </c>
      <c r="R47" s="266">
        <v>0</v>
      </c>
      <c r="S47" s="92">
        <v>36</v>
      </c>
      <c r="T47" s="227" t="str">
        <f t="shared" si="7"/>
        <v>YES BANK Ltd.</v>
      </c>
      <c r="U47" s="247">
        <v>21</v>
      </c>
      <c r="V47" s="248">
        <v>8.31</v>
      </c>
      <c r="W47" s="249">
        <v>33</v>
      </c>
      <c r="X47" s="266">
        <v>15.41</v>
      </c>
      <c r="Y47" s="247">
        <v>0</v>
      </c>
      <c r="Z47" s="248">
        <v>0</v>
      </c>
      <c r="AA47" s="249">
        <v>0</v>
      </c>
      <c r="AB47" s="266">
        <v>0</v>
      </c>
      <c r="AC47" s="228">
        <f t="shared" si="8"/>
        <v>194</v>
      </c>
      <c r="AD47" s="228">
        <f t="shared" si="8"/>
        <v>59.17</v>
      </c>
      <c r="AE47" s="228">
        <f t="shared" si="8"/>
        <v>539</v>
      </c>
      <c r="AF47" s="228">
        <f t="shared" si="8"/>
        <v>162.88999999999999</v>
      </c>
      <c r="AG47" s="256"/>
      <c r="AH47" s="256"/>
      <c r="AI47" s="256"/>
      <c r="AJ47" s="256"/>
      <c r="AK47" s="256"/>
      <c r="AL47" s="256"/>
      <c r="AM47" s="256"/>
      <c r="AN47" s="256"/>
    </row>
    <row r="48" spans="1:40" s="61" customFormat="1" ht="15.75" customHeight="1" x14ac:dyDescent="0.2">
      <c r="A48" s="92">
        <v>37</v>
      </c>
      <c r="B48" s="227" t="s">
        <v>55</v>
      </c>
      <c r="C48" s="247">
        <v>392</v>
      </c>
      <c r="D48" s="248">
        <v>1.7022999999999999</v>
      </c>
      <c r="E48" s="249">
        <v>488</v>
      </c>
      <c r="F48" s="266">
        <v>1.1315</v>
      </c>
      <c r="G48" s="247">
        <v>39879</v>
      </c>
      <c r="H48" s="248">
        <v>147.9041</v>
      </c>
      <c r="I48" s="249">
        <v>44050</v>
      </c>
      <c r="J48" s="266">
        <v>99.924700000000001</v>
      </c>
      <c r="K48" s="247">
        <v>0</v>
      </c>
      <c r="L48" s="248">
        <v>0</v>
      </c>
      <c r="M48" s="249">
        <v>0</v>
      </c>
      <c r="N48" s="266">
        <v>0</v>
      </c>
      <c r="O48" s="247">
        <v>3</v>
      </c>
      <c r="P48" s="248">
        <v>7.0000000000000001E-3</v>
      </c>
      <c r="Q48" s="249">
        <v>3</v>
      </c>
      <c r="R48" s="266">
        <v>6.1000000000000004E-3</v>
      </c>
      <c r="S48" s="92">
        <v>37</v>
      </c>
      <c r="T48" s="227" t="str">
        <f t="shared" si="7"/>
        <v>Bandhan Bank</v>
      </c>
      <c r="U48" s="247">
        <v>1</v>
      </c>
      <c r="V48" s="248">
        <v>2.5000000000000001E-3</v>
      </c>
      <c r="W48" s="249">
        <v>1</v>
      </c>
      <c r="X48" s="266">
        <v>5.9999999999999995E-4</v>
      </c>
      <c r="Y48" s="247">
        <v>0</v>
      </c>
      <c r="Z48" s="248">
        <v>0</v>
      </c>
      <c r="AA48" s="249">
        <v>0</v>
      </c>
      <c r="AB48" s="266">
        <v>0</v>
      </c>
      <c r="AC48" s="228">
        <f t="shared" si="8"/>
        <v>40275</v>
      </c>
      <c r="AD48" s="228">
        <f t="shared" si="8"/>
        <v>149.61590000000001</v>
      </c>
      <c r="AE48" s="228">
        <f t="shared" si="8"/>
        <v>44542</v>
      </c>
      <c r="AF48" s="228">
        <f t="shared" si="8"/>
        <v>101.06290000000001</v>
      </c>
      <c r="AG48" s="256"/>
      <c r="AH48" s="256"/>
      <c r="AI48" s="256"/>
      <c r="AJ48" s="256"/>
      <c r="AK48" s="256"/>
      <c r="AL48" s="256"/>
      <c r="AM48" s="256"/>
      <c r="AN48" s="256"/>
    </row>
    <row r="49" spans="1:40" s="61" customFormat="1" ht="15.75" customHeight="1" x14ac:dyDescent="0.2">
      <c r="A49" s="92">
        <v>38</v>
      </c>
      <c r="B49" s="227" t="s">
        <v>56</v>
      </c>
      <c r="C49" s="247">
        <v>102</v>
      </c>
      <c r="D49" s="248">
        <v>1.1951000000000001</v>
      </c>
      <c r="E49" s="249">
        <v>229</v>
      </c>
      <c r="F49" s="266">
        <v>3.0828000000000002</v>
      </c>
      <c r="G49" s="247">
        <v>1738</v>
      </c>
      <c r="H49" s="248">
        <v>12.9747</v>
      </c>
      <c r="I49" s="249">
        <v>3530</v>
      </c>
      <c r="J49" s="266">
        <v>68.730400000000003</v>
      </c>
      <c r="K49" s="247">
        <v>0</v>
      </c>
      <c r="L49" s="248">
        <v>0</v>
      </c>
      <c r="M49" s="249">
        <v>1</v>
      </c>
      <c r="N49" s="266">
        <v>7.9500000000000001E-2</v>
      </c>
      <c r="O49" s="247">
        <v>0</v>
      </c>
      <c r="P49" s="248">
        <v>0</v>
      </c>
      <c r="Q49" s="249">
        <v>1</v>
      </c>
      <c r="R49" s="266">
        <v>3.8399999999999997E-2</v>
      </c>
      <c r="S49" s="92">
        <v>38</v>
      </c>
      <c r="T49" s="227" t="str">
        <f t="shared" si="7"/>
        <v>DCB Bank Ltd</v>
      </c>
      <c r="U49" s="247">
        <v>2</v>
      </c>
      <c r="V49" s="248">
        <v>3.1800000000000002E-2</v>
      </c>
      <c r="W49" s="249">
        <v>17</v>
      </c>
      <c r="X49" s="266">
        <v>3.7591999999999999</v>
      </c>
      <c r="Y49" s="247">
        <v>0</v>
      </c>
      <c r="Z49" s="248">
        <v>0</v>
      </c>
      <c r="AA49" s="249">
        <v>0</v>
      </c>
      <c r="AB49" s="266">
        <v>0</v>
      </c>
      <c r="AC49" s="228">
        <f t="shared" si="8"/>
        <v>1842</v>
      </c>
      <c r="AD49" s="228">
        <f t="shared" si="8"/>
        <v>14.201600000000001</v>
      </c>
      <c r="AE49" s="228">
        <f t="shared" si="8"/>
        <v>3778</v>
      </c>
      <c r="AF49" s="228">
        <f t="shared" si="8"/>
        <v>75.690300000000008</v>
      </c>
      <c r="AG49" s="256"/>
      <c r="AH49" s="256"/>
      <c r="AI49" s="256"/>
      <c r="AJ49" s="256"/>
      <c r="AK49" s="256"/>
      <c r="AL49" s="256"/>
      <c r="AM49" s="256"/>
      <c r="AN49" s="256"/>
    </row>
    <row r="50" spans="1:40" s="61" customFormat="1" ht="15.75" customHeight="1" x14ac:dyDescent="0.2">
      <c r="A50" s="92">
        <v>39</v>
      </c>
      <c r="B50" s="227" t="s">
        <v>57</v>
      </c>
      <c r="C50" s="247">
        <v>420</v>
      </c>
      <c r="D50" s="248">
        <v>1.82</v>
      </c>
      <c r="E50" s="249">
        <v>656</v>
      </c>
      <c r="F50" s="266">
        <v>1.84</v>
      </c>
      <c r="G50" s="247">
        <v>18535</v>
      </c>
      <c r="H50" s="248">
        <v>99.88</v>
      </c>
      <c r="I50" s="249">
        <v>27403</v>
      </c>
      <c r="J50" s="266">
        <v>97.2</v>
      </c>
      <c r="K50" s="247">
        <v>99</v>
      </c>
      <c r="L50" s="248">
        <v>0.45</v>
      </c>
      <c r="M50" s="249">
        <v>144</v>
      </c>
      <c r="N50" s="266">
        <v>0.44</v>
      </c>
      <c r="O50" s="247">
        <v>7</v>
      </c>
      <c r="P50" s="248">
        <v>0.03</v>
      </c>
      <c r="Q50" s="249">
        <v>35</v>
      </c>
      <c r="R50" s="266">
        <v>0.05</v>
      </c>
      <c r="S50" s="92">
        <v>39</v>
      </c>
      <c r="T50" s="227" t="str">
        <f t="shared" si="7"/>
        <v xml:space="preserve">IDFC Bank </v>
      </c>
      <c r="U50" s="247">
        <v>44</v>
      </c>
      <c r="V50" s="248">
        <v>0.47</v>
      </c>
      <c r="W50" s="249">
        <v>62</v>
      </c>
      <c r="X50" s="266">
        <v>0.49</v>
      </c>
      <c r="Y50" s="247">
        <v>2</v>
      </c>
      <c r="Z50" s="248">
        <v>0.01</v>
      </c>
      <c r="AA50" s="249">
        <v>6</v>
      </c>
      <c r="AB50" s="266">
        <v>0.01</v>
      </c>
      <c r="AC50" s="228">
        <f t="shared" si="8"/>
        <v>19107</v>
      </c>
      <c r="AD50" s="228">
        <f t="shared" si="8"/>
        <v>102.66</v>
      </c>
      <c r="AE50" s="228">
        <f t="shared" si="8"/>
        <v>28306</v>
      </c>
      <c r="AF50" s="228">
        <f t="shared" si="8"/>
        <v>100.03</v>
      </c>
      <c r="AG50" s="256"/>
      <c r="AH50" s="256"/>
      <c r="AI50" s="256"/>
      <c r="AJ50" s="256"/>
      <c r="AK50" s="256"/>
      <c r="AL50" s="256"/>
      <c r="AM50" s="256"/>
      <c r="AN50" s="256"/>
    </row>
    <row r="51" spans="1:40" s="62" customFormat="1" x14ac:dyDescent="0.25">
      <c r="A51" s="89"/>
      <c r="B51" s="231" t="s">
        <v>58</v>
      </c>
      <c r="C51" s="232">
        <f>SUM(C30:C50)</f>
        <v>21036</v>
      </c>
      <c r="D51" s="271">
        <f t="shared" ref="D51:R51" si="9">SUM(D30:D50)</f>
        <v>564.54720000000009</v>
      </c>
      <c r="E51" s="232">
        <f t="shared" si="9"/>
        <v>35723</v>
      </c>
      <c r="F51" s="271">
        <f t="shared" si="9"/>
        <v>1840.8692999999998</v>
      </c>
      <c r="G51" s="232">
        <f t="shared" si="9"/>
        <v>162680</v>
      </c>
      <c r="H51" s="271">
        <f t="shared" si="9"/>
        <v>1840.4113000000002</v>
      </c>
      <c r="I51" s="232">
        <f t="shared" si="9"/>
        <v>238132</v>
      </c>
      <c r="J51" s="271">
        <f t="shared" si="9"/>
        <v>4215.4291000000003</v>
      </c>
      <c r="K51" s="232">
        <f t="shared" si="9"/>
        <v>284</v>
      </c>
      <c r="L51" s="271">
        <f t="shared" si="9"/>
        <v>43.365000000000002</v>
      </c>
      <c r="M51" s="232">
        <f t="shared" si="9"/>
        <v>748</v>
      </c>
      <c r="N51" s="271">
        <f t="shared" si="9"/>
        <v>114.42250000000001</v>
      </c>
      <c r="O51" s="232">
        <f t="shared" si="9"/>
        <v>105</v>
      </c>
      <c r="P51" s="271">
        <f t="shared" si="9"/>
        <v>1.4957999999999998</v>
      </c>
      <c r="Q51" s="232">
        <f t="shared" si="9"/>
        <v>331</v>
      </c>
      <c r="R51" s="271">
        <f t="shared" si="9"/>
        <v>12.214130000000001</v>
      </c>
      <c r="S51" s="89"/>
      <c r="T51" s="231" t="s">
        <v>58</v>
      </c>
      <c r="U51" s="232">
        <f>SUM(U30:U50)</f>
        <v>571</v>
      </c>
      <c r="V51" s="232">
        <f t="shared" ref="V51:AB51" si="10">SUM(V30:V50)</f>
        <v>92.405500000000004</v>
      </c>
      <c r="W51" s="232">
        <f t="shared" si="10"/>
        <v>4818</v>
      </c>
      <c r="X51" s="232">
        <f t="shared" si="10"/>
        <v>532.01132999999993</v>
      </c>
      <c r="Y51" s="232">
        <f t="shared" si="10"/>
        <v>56</v>
      </c>
      <c r="Z51" s="232">
        <f t="shared" si="10"/>
        <v>0.55349999999999999</v>
      </c>
      <c r="AA51" s="232">
        <f t="shared" si="10"/>
        <v>42</v>
      </c>
      <c r="AB51" s="232">
        <f t="shared" si="10"/>
        <v>0.48610000000000003</v>
      </c>
      <c r="AC51" s="232">
        <f t="shared" si="8"/>
        <v>184732</v>
      </c>
      <c r="AD51" s="232">
        <f t="shared" si="8"/>
        <v>2542.7782999999999</v>
      </c>
      <c r="AE51" s="232">
        <f t="shared" si="8"/>
        <v>279794</v>
      </c>
      <c r="AF51" s="232">
        <f t="shared" si="8"/>
        <v>6715.43246</v>
      </c>
      <c r="AG51" s="272"/>
      <c r="AH51" s="272"/>
      <c r="AI51" s="272"/>
      <c r="AJ51" s="272"/>
      <c r="AK51" s="272"/>
      <c r="AL51" s="272"/>
      <c r="AM51" s="272"/>
      <c r="AN51" s="272"/>
    </row>
    <row r="52" spans="1:40" s="61" customFormat="1" x14ac:dyDescent="0.25">
      <c r="A52" s="89"/>
      <c r="B52" s="231" t="s">
        <v>60</v>
      </c>
      <c r="C52" s="263"/>
      <c r="D52" s="242"/>
      <c r="E52" s="226"/>
      <c r="F52" s="275"/>
      <c r="G52" s="263"/>
      <c r="H52" s="242"/>
      <c r="I52" s="226"/>
      <c r="J52" s="275"/>
      <c r="K52" s="263"/>
      <c r="L52" s="242"/>
      <c r="M52" s="226"/>
      <c r="N52" s="275"/>
      <c r="O52" s="263"/>
      <c r="P52" s="242"/>
      <c r="Q52" s="226"/>
      <c r="R52" s="275"/>
      <c r="S52" s="89"/>
      <c r="T52" s="231" t="s">
        <v>60</v>
      </c>
      <c r="U52" s="263"/>
      <c r="V52" s="242"/>
      <c r="W52" s="226"/>
      <c r="X52" s="275"/>
      <c r="Y52" s="263"/>
      <c r="Z52" s="242"/>
      <c r="AA52" s="226"/>
      <c r="AB52" s="275"/>
      <c r="AC52" s="228"/>
      <c r="AD52" s="242"/>
      <c r="AE52" s="226"/>
      <c r="AF52" s="275"/>
      <c r="AG52" s="256"/>
      <c r="AH52" s="256"/>
      <c r="AI52" s="256"/>
      <c r="AJ52" s="256"/>
      <c r="AK52" s="256"/>
      <c r="AL52" s="256"/>
      <c r="AM52" s="256"/>
      <c r="AN52" s="256"/>
    </row>
    <row r="53" spans="1:40" s="61" customFormat="1" ht="14.25" x14ac:dyDescent="0.2">
      <c r="A53" s="92">
        <v>40</v>
      </c>
      <c r="B53" s="227" t="s">
        <v>61</v>
      </c>
      <c r="C53" s="247">
        <v>986</v>
      </c>
      <c r="D53" s="248">
        <v>12.89</v>
      </c>
      <c r="E53" s="249">
        <v>2413</v>
      </c>
      <c r="F53" s="266">
        <v>41.55</v>
      </c>
      <c r="G53" s="247">
        <v>24949</v>
      </c>
      <c r="H53" s="248">
        <v>205.11</v>
      </c>
      <c r="I53" s="249">
        <v>49522</v>
      </c>
      <c r="J53" s="266">
        <v>555.29999999999995</v>
      </c>
      <c r="K53" s="247">
        <v>16</v>
      </c>
      <c r="L53" s="248">
        <v>0.13</v>
      </c>
      <c r="M53" s="249">
        <v>77</v>
      </c>
      <c r="N53" s="266">
        <v>1.0900000000000001</v>
      </c>
      <c r="O53" s="247">
        <v>67</v>
      </c>
      <c r="P53" s="248">
        <v>0.43</v>
      </c>
      <c r="Q53" s="249">
        <v>139</v>
      </c>
      <c r="R53" s="266">
        <v>1.56</v>
      </c>
      <c r="S53" s="92">
        <v>40</v>
      </c>
      <c r="T53" s="227" t="str">
        <f>B53</f>
        <v>Karnataka Grameena Bank</v>
      </c>
      <c r="U53" s="247">
        <v>229</v>
      </c>
      <c r="V53" s="248">
        <v>5.46</v>
      </c>
      <c r="W53" s="249">
        <v>552</v>
      </c>
      <c r="X53" s="266">
        <v>18.71</v>
      </c>
      <c r="Y53" s="247">
        <v>0</v>
      </c>
      <c r="Z53" s="248">
        <v>0</v>
      </c>
      <c r="AA53" s="249">
        <v>0</v>
      </c>
      <c r="AB53" s="266">
        <v>0</v>
      </c>
      <c r="AC53" s="228">
        <f t="shared" ref="AC53:AF55" si="11">SUM(C53+G53+K53+O53+U53+Y53)</f>
        <v>26247</v>
      </c>
      <c r="AD53" s="228">
        <f t="shared" si="11"/>
        <v>224.02</v>
      </c>
      <c r="AE53" s="228">
        <f t="shared" si="11"/>
        <v>52703</v>
      </c>
      <c r="AF53" s="228">
        <f t="shared" si="11"/>
        <v>618.20999999999992</v>
      </c>
      <c r="AG53" s="256"/>
      <c r="AH53" s="256"/>
      <c r="AI53" s="256"/>
      <c r="AJ53" s="256"/>
      <c r="AK53" s="256"/>
      <c r="AL53" s="256"/>
      <c r="AM53" s="256"/>
      <c r="AN53" s="256"/>
    </row>
    <row r="54" spans="1:40" s="61" customFormat="1" ht="14.25" x14ac:dyDescent="0.2">
      <c r="A54" s="92">
        <v>41</v>
      </c>
      <c r="B54" s="227" t="s">
        <v>62</v>
      </c>
      <c r="C54" s="247">
        <v>279</v>
      </c>
      <c r="D54" s="248">
        <v>2.8210000000000002</v>
      </c>
      <c r="E54" s="249">
        <v>7190</v>
      </c>
      <c r="F54" s="266">
        <v>114.307</v>
      </c>
      <c r="G54" s="247">
        <v>3013</v>
      </c>
      <c r="H54" s="248">
        <v>40.124000000000002</v>
      </c>
      <c r="I54" s="249">
        <v>107955</v>
      </c>
      <c r="J54" s="266">
        <v>946.726</v>
      </c>
      <c r="K54" s="247">
        <v>11</v>
      </c>
      <c r="L54" s="248">
        <v>0.158</v>
      </c>
      <c r="M54" s="249">
        <v>10182</v>
      </c>
      <c r="N54" s="266">
        <v>94.254000000000005</v>
      </c>
      <c r="O54" s="247">
        <v>13</v>
      </c>
      <c r="P54" s="248">
        <v>0.16</v>
      </c>
      <c r="Q54" s="249">
        <v>10219</v>
      </c>
      <c r="R54" s="266">
        <v>72.703999999999994</v>
      </c>
      <c r="S54" s="92">
        <v>41</v>
      </c>
      <c r="T54" s="227" t="str">
        <f>B54</f>
        <v>Karnataka Vikas Grameena Bank</v>
      </c>
      <c r="U54" s="247">
        <v>77</v>
      </c>
      <c r="V54" s="248">
        <v>1.0509999999999999</v>
      </c>
      <c r="W54" s="249">
        <v>1138</v>
      </c>
      <c r="X54" s="266">
        <v>10.342000000000001</v>
      </c>
      <c r="Y54" s="247">
        <v>0</v>
      </c>
      <c r="Z54" s="248">
        <v>0</v>
      </c>
      <c r="AA54" s="249">
        <v>0</v>
      </c>
      <c r="AB54" s="266">
        <v>0</v>
      </c>
      <c r="AC54" s="228">
        <f t="shared" si="11"/>
        <v>3393</v>
      </c>
      <c r="AD54" s="228">
        <f t="shared" si="11"/>
        <v>44.314</v>
      </c>
      <c r="AE54" s="228">
        <f t="shared" si="11"/>
        <v>136684</v>
      </c>
      <c r="AF54" s="228">
        <f t="shared" si="11"/>
        <v>1238.3329999999999</v>
      </c>
      <c r="AG54" s="256"/>
      <c r="AH54" s="256"/>
      <c r="AI54" s="256"/>
      <c r="AJ54" s="256"/>
      <c r="AK54" s="256"/>
      <c r="AL54" s="256"/>
      <c r="AM54" s="256"/>
      <c r="AN54" s="256"/>
    </row>
    <row r="55" spans="1:40" s="62" customFormat="1" x14ac:dyDescent="0.25">
      <c r="A55" s="89"/>
      <c r="B55" s="231" t="s">
        <v>63</v>
      </c>
      <c r="C55" s="232">
        <f t="shared" ref="C55:R55" si="12">SUM(C53:C54)</f>
        <v>1265</v>
      </c>
      <c r="D55" s="271">
        <f t="shared" si="12"/>
        <v>15.711</v>
      </c>
      <c r="E55" s="232">
        <f t="shared" si="12"/>
        <v>9603</v>
      </c>
      <c r="F55" s="271">
        <f t="shared" si="12"/>
        <v>155.857</v>
      </c>
      <c r="G55" s="232">
        <f t="shared" si="12"/>
        <v>27962</v>
      </c>
      <c r="H55" s="271">
        <f t="shared" si="12"/>
        <v>245.23400000000001</v>
      </c>
      <c r="I55" s="232">
        <f t="shared" si="12"/>
        <v>157477</v>
      </c>
      <c r="J55" s="271">
        <f t="shared" si="12"/>
        <v>1502.0259999999998</v>
      </c>
      <c r="K55" s="232">
        <f t="shared" si="12"/>
        <v>27</v>
      </c>
      <c r="L55" s="271">
        <f t="shared" si="12"/>
        <v>0.28800000000000003</v>
      </c>
      <c r="M55" s="232">
        <f t="shared" si="12"/>
        <v>10259</v>
      </c>
      <c r="N55" s="271">
        <f t="shared" si="12"/>
        <v>95.344000000000008</v>
      </c>
      <c r="O55" s="232">
        <f t="shared" si="12"/>
        <v>80</v>
      </c>
      <c r="P55" s="271">
        <f t="shared" si="12"/>
        <v>0.59</v>
      </c>
      <c r="Q55" s="232">
        <f t="shared" si="12"/>
        <v>10358</v>
      </c>
      <c r="R55" s="271">
        <f t="shared" si="12"/>
        <v>74.263999999999996</v>
      </c>
      <c r="S55" s="89"/>
      <c r="T55" s="231" t="s">
        <v>63</v>
      </c>
      <c r="U55" s="232">
        <f t="shared" ref="U55:AB55" si="13">SUM(U53:U54)</f>
        <v>306</v>
      </c>
      <c r="V55" s="232">
        <f t="shared" si="13"/>
        <v>6.5110000000000001</v>
      </c>
      <c r="W55" s="232">
        <f t="shared" si="13"/>
        <v>1690</v>
      </c>
      <c r="X55" s="232">
        <f t="shared" si="13"/>
        <v>29.052</v>
      </c>
      <c r="Y55" s="232">
        <f t="shared" si="13"/>
        <v>0</v>
      </c>
      <c r="Z55" s="232">
        <f t="shared" si="13"/>
        <v>0</v>
      </c>
      <c r="AA55" s="232">
        <f t="shared" si="13"/>
        <v>0</v>
      </c>
      <c r="AB55" s="232">
        <f t="shared" si="13"/>
        <v>0</v>
      </c>
      <c r="AC55" s="232">
        <f t="shared" si="11"/>
        <v>29640</v>
      </c>
      <c r="AD55" s="232">
        <f t="shared" si="11"/>
        <v>268.334</v>
      </c>
      <c r="AE55" s="232">
        <f t="shared" si="11"/>
        <v>189387</v>
      </c>
      <c r="AF55" s="232">
        <f t="shared" si="11"/>
        <v>1856.5429999999997</v>
      </c>
      <c r="AG55" s="272"/>
      <c r="AH55" s="272"/>
      <c r="AI55" s="272"/>
      <c r="AJ55" s="272"/>
      <c r="AK55" s="272"/>
      <c r="AL55" s="272"/>
      <c r="AM55" s="272"/>
      <c r="AN55" s="272"/>
    </row>
    <row r="56" spans="1:40" s="61" customFormat="1" ht="5.25" customHeight="1" x14ac:dyDescent="0.25">
      <c r="A56" s="92"/>
      <c r="B56" s="231"/>
      <c r="C56" s="247"/>
      <c r="D56" s="248"/>
      <c r="E56" s="249"/>
      <c r="F56" s="266"/>
      <c r="G56" s="247"/>
      <c r="H56" s="248"/>
      <c r="I56" s="249"/>
      <c r="J56" s="266"/>
      <c r="K56" s="247"/>
      <c r="L56" s="248"/>
      <c r="M56" s="249"/>
      <c r="N56" s="266"/>
      <c r="O56" s="247"/>
      <c r="P56" s="248"/>
      <c r="Q56" s="249"/>
      <c r="R56" s="266"/>
      <c r="S56" s="92"/>
      <c r="T56" s="231"/>
      <c r="U56" s="247"/>
      <c r="V56" s="248"/>
      <c r="W56" s="249"/>
      <c r="X56" s="266"/>
      <c r="Y56" s="247"/>
      <c r="Z56" s="248"/>
      <c r="AA56" s="249"/>
      <c r="AB56" s="266"/>
      <c r="AC56" s="228"/>
      <c r="AD56" s="21"/>
      <c r="AE56" s="237"/>
      <c r="AF56" s="273"/>
      <c r="AG56" s="256"/>
      <c r="AH56" s="256"/>
      <c r="AI56" s="256"/>
      <c r="AJ56" s="256"/>
      <c r="AK56" s="256"/>
      <c r="AL56" s="256"/>
      <c r="AM56" s="256"/>
      <c r="AN56" s="256"/>
    </row>
    <row r="57" spans="1:40" s="61" customFormat="1" ht="14.25" x14ac:dyDescent="0.2">
      <c r="A57" s="91" t="s">
        <v>65</v>
      </c>
      <c r="B57" s="227"/>
      <c r="C57" s="228">
        <f t="shared" ref="C57:R57" si="14">SUM(C10+C27+C51+C55)</f>
        <v>70256</v>
      </c>
      <c r="D57" s="276">
        <f t="shared" si="14"/>
        <v>2504.1133999999997</v>
      </c>
      <c r="E57" s="228">
        <f t="shared" si="14"/>
        <v>564079</v>
      </c>
      <c r="F57" s="276">
        <f t="shared" si="14"/>
        <v>13741.4648</v>
      </c>
      <c r="G57" s="228">
        <f t="shared" si="14"/>
        <v>337829</v>
      </c>
      <c r="H57" s="276">
        <f t="shared" si="14"/>
        <v>6576.3635000000013</v>
      </c>
      <c r="I57" s="228">
        <f t="shared" si="14"/>
        <v>1523718</v>
      </c>
      <c r="J57" s="276">
        <f t="shared" si="14"/>
        <v>37548.830199999997</v>
      </c>
      <c r="K57" s="228">
        <f t="shared" si="14"/>
        <v>817</v>
      </c>
      <c r="L57" s="276">
        <f t="shared" si="14"/>
        <v>75.7376</v>
      </c>
      <c r="M57" s="228">
        <f t="shared" si="14"/>
        <v>39012</v>
      </c>
      <c r="N57" s="276">
        <f t="shared" si="14"/>
        <v>1884.7781</v>
      </c>
      <c r="O57" s="228">
        <f t="shared" si="14"/>
        <v>1271</v>
      </c>
      <c r="P57" s="276">
        <f t="shared" si="14"/>
        <v>22.927800000000001</v>
      </c>
      <c r="Q57" s="228">
        <f t="shared" si="14"/>
        <v>17730</v>
      </c>
      <c r="R57" s="276">
        <f t="shared" si="14"/>
        <v>299.82302999999996</v>
      </c>
      <c r="S57" s="91" t="s">
        <v>65</v>
      </c>
      <c r="T57" s="227"/>
      <c r="U57" s="228">
        <f t="shared" ref="U57:AB57" si="15">SUM(U10+U27+U51+U55)</f>
        <v>3657</v>
      </c>
      <c r="V57" s="276">
        <f t="shared" si="15"/>
        <v>389.42690000000005</v>
      </c>
      <c r="W57" s="228">
        <f t="shared" si="15"/>
        <v>25207</v>
      </c>
      <c r="X57" s="276">
        <f t="shared" si="15"/>
        <v>2295.7737300000003</v>
      </c>
      <c r="Y57" s="228">
        <f t="shared" si="15"/>
        <v>582</v>
      </c>
      <c r="Z57" s="276">
        <f t="shared" si="15"/>
        <v>15.736700000000001</v>
      </c>
      <c r="AA57" s="228">
        <f t="shared" si="15"/>
        <v>3059</v>
      </c>
      <c r="AB57" s="276">
        <f t="shared" si="15"/>
        <v>164.45379999999997</v>
      </c>
      <c r="AC57" s="228">
        <f>SUM(C57+G57+K57+O57+U57+Y57)</f>
        <v>414412</v>
      </c>
      <c r="AD57" s="228">
        <f>SUM(D57+H57+L57+P57+V57+Z57)</f>
        <v>9584.3059000000012</v>
      </c>
      <c r="AE57" s="228">
        <f>SUM(E57+I57+M57+Q57+W57+AA57)</f>
        <v>2172805</v>
      </c>
      <c r="AF57" s="228">
        <f>SUM(F57+J57+N57+R57+X57+AB57)</f>
        <v>55935.123660000005</v>
      </c>
      <c r="AG57" s="256"/>
      <c r="AH57" s="256"/>
      <c r="AI57" s="256"/>
      <c r="AJ57" s="256"/>
      <c r="AK57" s="256"/>
      <c r="AL57" s="256"/>
      <c r="AM57" s="256"/>
      <c r="AN57" s="256"/>
    </row>
    <row r="58" spans="1:40" s="61" customFormat="1" ht="6.75" customHeight="1" x14ac:dyDescent="0.25">
      <c r="A58" s="92"/>
      <c r="B58" s="231"/>
      <c r="C58" s="247"/>
      <c r="D58" s="248"/>
      <c r="E58" s="249"/>
      <c r="F58" s="266"/>
      <c r="G58" s="247"/>
      <c r="H58" s="248"/>
      <c r="I58" s="249"/>
      <c r="J58" s="266"/>
      <c r="K58" s="247"/>
      <c r="L58" s="248"/>
      <c r="M58" s="249"/>
      <c r="N58" s="266"/>
      <c r="O58" s="247"/>
      <c r="P58" s="248"/>
      <c r="Q58" s="249"/>
      <c r="R58" s="266"/>
      <c r="S58" s="92"/>
      <c r="T58" s="231"/>
      <c r="U58" s="247"/>
      <c r="V58" s="248"/>
      <c r="W58" s="249"/>
      <c r="X58" s="266"/>
      <c r="Y58" s="247"/>
      <c r="Z58" s="248"/>
      <c r="AA58" s="249"/>
      <c r="AB58" s="266"/>
      <c r="AC58" s="228"/>
      <c r="AD58" s="21"/>
      <c r="AE58" s="237"/>
      <c r="AF58" s="273"/>
      <c r="AG58" s="256"/>
      <c r="AH58" s="256"/>
      <c r="AI58" s="256"/>
      <c r="AJ58" s="256"/>
      <c r="AK58" s="256"/>
      <c r="AL58" s="256"/>
      <c r="AM58" s="256"/>
      <c r="AN58" s="256"/>
    </row>
    <row r="59" spans="1:40" s="61" customFormat="1" x14ac:dyDescent="0.25">
      <c r="A59" s="90" t="s">
        <v>186</v>
      </c>
      <c r="B59" s="231"/>
      <c r="C59" s="232">
        <f t="shared" ref="C59:R59" si="16">SUM(C10+C27+C51)</f>
        <v>68991</v>
      </c>
      <c r="D59" s="271">
        <f t="shared" si="16"/>
        <v>2488.4023999999999</v>
      </c>
      <c r="E59" s="232">
        <f t="shared" si="16"/>
        <v>554476</v>
      </c>
      <c r="F59" s="271">
        <f t="shared" si="16"/>
        <v>13585.6078</v>
      </c>
      <c r="G59" s="232">
        <f t="shared" si="16"/>
        <v>309867</v>
      </c>
      <c r="H59" s="271">
        <f t="shared" si="16"/>
        <v>6331.1295000000009</v>
      </c>
      <c r="I59" s="232">
        <f t="shared" si="16"/>
        <v>1366241</v>
      </c>
      <c r="J59" s="271">
        <f t="shared" si="16"/>
        <v>36046.804199999999</v>
      </c>
      <c r="K59" s="232">
        <f t="shared" si="16"/>
        <v>790</v>
      </c>
      <c r="L59" s="271">
        <f t="shared" si="16"/>
        <v>75.449600000000004</v>
      </c>
      <c r="M59" s="232">
        <f t="shared" si="16"/>
        <v>28753</v>
      </c>
      <c r="N59" s="271">
        <f t="shared" si="16"/>
        <v>1789.4340999999999</v>
      </c>
      <c r="O59" s="232">
        <f t="shared" si="16"/>
        <v>1191</v>
      </c>
      <c r="P59" s="271">
        <f t="shared" si="16"/>
        <v>22.337800000000001</v>
      </c>
      <c r="Q59" s="232">
        <f t="shared" si="16"/>
        <v>7372</v>
      </c>
      <c r="R59" s="271">
        <f t="shared" si="16"/>
        <v>225.55902999999998</v>
      </c>
      <c r="S59" s="90" t="s">
        <v>186</v>
      </c>
      <c r="T59" s="231"/>
      <c r="U59" s="232">
        <f t="shared" ref="U59:AB59" si="17">SUM(U10+U27+U51)</f>
        <v>3351</v>
      </c>
      <c r="V59" s="271">
        <f t="shared" si="17"/>
        <v>382.91590000000002</v>
      </c>
      <c r="W59" s="232">
        <f t="shared" si="17"/>
        <v>23517</v>
      </c>
      <c r="X59" s="271">
        <f t="shared" si="17"/>
        <v>2266.7217300000002</v>
      </c>
      <c r="Y59" s="232">
        <f t="shared" si="17"/>
        <v>582</v>
      </c>
      <c r="Z59" s="271">
        <f t="shared" si="17"/>
        <v>15.736700000000001</v>
      </c>
      <c r="AA59" s="232">
        <f t="shared" si="17"/>
        <v>3059</v>
      </c>
      <c r="AB59" s="271">
        <f t="shared" si="17"/>
        <v>164.45379999999997</v>
      </c>
      <c r="AC59" s="232">
        <f>SUM(C59+G59+K59+O59+U59+Y59)</f>
        <v>384772</v>
      </c>
      <c r="AD59" s="232">
        <f>SUM(D59+H59+L59+P59+V59+Z59)</f>
        <v>9315.9719000000005</v>
      </c>
      <c r="AE59" s="232">
        <f>SUM(E59+I59+M59+Q59+W59+AA59)</f>
        <v>1983418</v>
      </c>
      <c r="AF59" s="232">
        <f>SUM(F59+J59+N59+R59+X59+AB59)</f>
        <v>54078.580659999992</v>
      </c>
      <c r="AG59" s="256"/>
      <c r="AH59" s="256"/>
      <c r="AI59" s="256"/>
      <c r="AJ59" s="256"/>
      <c r="AK59" s="256"/>
      <c r="AL59" s="256"/>
      <c r="AM59" s="256"/>
      <c r="AN59" s="256"/>
    </row>
    <row r="60" spans="1:40" s="61" customFormat="1" ht="7.5" customHeight="1" x14ac:dyDescent="0.25">
      <c r="A60" s="92"/>
      <c r="B60" s="231"/>
      <c r="C60" s="247"/>
      <c r="D60" s="248"/>
      <c r="E60" s="249"/>
      <c r="F60" s="266"/>
      <c r="G60" s="247"/>
      <c r="H60" s="248"/>
      <c r="I60" s="249"/>
      <c r="J60" s="266"/>
      <c r="K60" s="247"/>
      <c r="L60" s="248"/>
      <c r="M60" s="249"/>
      <c r="N60" s="266"/>
      <c r="O60" s="247"/>
      <c r="P60" s="248"/>
      <c r="Q60" s="249"/>
      <c r="R60" s="266"/>
      <c r="S60" s="92"/>
      <c r="T60" s="231"/>
      <c r="U60" s="247"/>
      <c r="V60" s="248"/>
      <c r="W60" s="249"/>
      <c r="X60" s="266"/>
      <c r="Y60" s="247"/>
      <c r="Z60" s="248"/>
      <c r="AA60" s="249"/>
      <c r="AB60" s="266"/>
      <c r="AC60" s="228"/>
      <c r="AD60" s="21"/>
      <c r="AE60" s="237"/>
      <c r="AF60" s="273"/>
      <c r="AG60" s="256"/>
      <c r="AH60" s="256"/>
      <c r="AI60" s="256"/>
      <c r="AJ60" s="256"/>
      <c r="AK60" s="256"/>
      <c r="AL60" s="256"/>
      <c r="AM60" s="256"/>
      <c r="AN60" s="256"/>
    </row>
    <row r="61" spans="1:40" s="61" customFormat="1" x14ac:dyDescent="0.25">
      <c r="A61" s="89" t="s">
        <v>66</v>
      </c>
      <c r="B61" s="231" t="s">
        <v>67</v>
      </c>
      <c r="C61" s="247"/>
      <c r="D61" s="248"/>
      <c r="E61" s="249"/>
      <c r="F61" s="266"/>
      <c r="G61" s="247"/>
      <c r="H61" s="248"/>
      <c r="I61" s="249"/>
      <c r="J61" s="266"/>
      <c r="K61" s="247"/>
      <c r="L61" s="248"/>
      <c r="M61" s="249"/>
      <c r="N61" s="266"/>
      <c r="O61" s="247"/>
      <c r="P61" s="248"/>
      <c r="Q61" s="249"/>
      <c r="R61" s="266"/>
      <c r="S61" s="89" t="s">
        <v>66</v>
      </c>
      <c r="T61" s="231" t="s">
        <v>67</v>
      </c>
      <c r="U61" s="247"/>
      <c r="V61" s="248"/>
      <c r="W61" s="249"/>
      <c r="X61" s="266"/>
      <c r="Y61" s="247"/>
      <c r="Z61" s="248"/>
      <c r="AA61" s="249"/>
      <c r="AB61" s="266"/>
      <c r="AC61" s="228"/>
      <c r="AD61" s="21"/>
      <c r="AE61" s="237"/>
      <c r="AF61" s="273"/>
      <c r="AG61" s="256"/>
      <c r="AH61" s="256"/>
      <c r="AI61" s="256"/>
      <c r="AJ61" s="256"/>
      <c r="AK61" s="256"/>
      <c r="AL61" s="256"/>
      <c r="AM61" s="256"/>
      <c r="AN61" s="256"/>
    </row>
    <row r="62" spans="1:40" s="61" customFormat="1" ht="14.25" x14ac:dyDescent="0.2">
      <c r="A62" s="92">
        <v>42</v>
      </c>
      <c r="B62" s="227" t="s">
        <v>68</v>
      </c>
      <c r="C62" s="247">
        <v>0</v>
      </c>
      <c r="D62" s="248">
        <v>0</v>
      </c>
      <c r="E62" s="249">
        <v>0</v>
      </c>
      <c r="F62" s="266">
        <v>0</v>
      </c>
      <c r="G62" s="247">
        <v>0</v>
      </c>
      <c r="H62" s="248">
        <v>0</v>
      </c>
      <c r="I62" s="249">
        <v>0</v>
      </c>
      <c r="J62" s="266">
        <v>0</v>
      </c>
      <c r="K62" s="247">
        <v>0</v>
      </c>
      <c r="L62" s="248">
        <v>0</v>
      </c>
      <c r="M62" s="249">
        <v>0</v>
      </c>
      <c r="N62" s="266">
        <v>0</v>
      </c>
      <c r="O62" s="247">
        <v>0</v>
      </c>
      <c r="P62" s="248">
        <v>0</v>
      </c>
      <c r="Q62" s="249">
        <v>0</v>
      </c>
      <c r="R62" s="266">
        <v>0</v>
      </c>
      <c r="S62" s="92">
        <v>43</v>
      </c>
      <c r="T62" s="227" t="str">
        <f>B62</f>
        <v>KSCARD Bk.Ltd</v>
      </c>
      <c r="U62" s="247">
        <v>0</v>
      </c>
      <c r="V62" s="248">
        <v>0</v>
      </c>
      <c r="W62" s="249">
        <v>0</v>
      </c>
      <c r="X62" s="266">
        <v>0</v>
      </c>
      <c r="Y62" s="247">
        <v>0</v>
      </c>
      <c r="Z62" s="248">
        <v>0</v>
      </c>
      <c r="AA62" s="249">
        <v>0</v>
      </c>
      <c r="AB62" s="266">
        <v>0</v>
      </c>
      <c r="AC62" s="228">
        <f t="shared" ref="AC62:AF67" si="18">SUM(C62+G62+K62+O62+U62+Y62)</f>
        <v>0</v>
      </c>
      <c r="AD62" s="228">
        <f t="shared" si="18"/>
        <v>0</v>
      </c>
      <c r="AE62" s="228">
        <f t="shared" si="18"/>
        <v>0</v>
      </c>
      <c r="AF62" s="228">
        <f t="shared" si="18"/>
        <v>0</v>
      </c>
      <c r="AG62" s="256"/>
      <c r="AH62" s="256"/>
      <c r="AI62" s="256"/>
      <c r="AJ62" s="256"/>
      <c r="AK62" s="256"/>
      <c r="AL62" s="256"/>
      <c r="AM62" s="256"/>
      <c r="AN62" s="256"/>
    </row>
    <row r="63" spans="1:40" x14ac:dyDescent="0.2">
      <c r="A63" s="92">
        <v>43</v>
      </c>
      <c r="B63" s="227" t="s">
        <v>69</v>
      </c>
      <c r="C63" s="277">
        <v>36453</v>
      </c>
      <c r="D63" s="248">
        <v>301.40679999999998</v>
      </c>
      <c r="E63" s="91">
        <v>23192</v>
      </c>
      <c r="F63" s="266">
        <v>344.04860000000002</v>
      </c>
      <c r="G63" s="277">
        <v>120901</v>
      </c>
      <c r="H63" s="248">
        <v>712.22125000000005</v>
      </c>
      <c r="I63" s="91">
        <v>111299</v>
      </c>
      <c r="J63" s="266">
        <v>756.42529999999999</v>
      </c>
      <c r="K63" s="277">
        <v>2788</v>
      </c>
      <c r="L63" s="248">
        <v>15.85</v>
      </c>
      <c r="M63" s="91">
        <v>10833</v>
      </c>
      <c r="N63" s="266">
        <v>55.65</v>
      </c>
      <c r="O63" s="277">
        <v>6691</v>
      </c>
      <c r="P63" s="248">
        <v>38.04</v>
      </c>
      <c r="Q63" s="91">
        <v>25999</v>
      </c>
      <c r="R63" s="266">
        <v>133.55000000000001</v>
      </c>
      <c r="S63" s="92">
        <v>44</v>
      </c>
      <c r="T63" s="227" t="str">
        <f>B63</f>
        <v xml:space="preserve">K.S.Coop Apex Bank ltd </v>
      </c>
      <c r="U63" s="277">
        <v>22468</v>
      </c>
      <c r="V63" s="248">
        <v>142.3895</v>
      </c>
      <c r="W63" s="91">
        <v>18661</v>
      </c>
      <c r="X63" s="266">
        <v>132.02510000000001</v>
      </c>
      <c r="Y63" s="277">
        <v>0</v>
      </c>
      <c r="Z63" s="248">
        <v>0</v>
      </c>
      <c r="AA63" s="91">
        <v>0</v>
      </c>
      <c r="AB63" s="266">
        <v>0</v>
      </c>
      <c r="AC63" s="228">
        <f t="shared" si="18"/>
        <v>189301</v>
      </c>
      <c r="AD63" s="228">
        <f t="shared" si="18"/>
        <v>1209.9075499999999</v>
      </c>
      <c r="AE63" s="228">
        <f t="shared" si="18"/>
        <v>189984</v>
      </c>
      <c r="AF63" s="228">
        <f t="shared" si="18"/>
        <v>1421.6990000000001</v>
      </c>
      <c r="AG63" s="256"/>
      <c r="AH63" s="256"/>
      <c r="AI63" s="256"/>
      <c r="AJ63" s="256"/>
      <c r="AK63" s="256"/>
      <c r="AL63" s="256"/>
      <c r="AM63" s="256"/>
      <c r="AN63" s="256"/>
    </row>
    <row r="64" spans="1:40" s="61" customFormat="1" ht="14.25" x14ac:dyDescent="0.2">
      <c r="A64" s="92">
        <v>44</v>
      </c>
      <c r="B64" s="227" t="s">
        <v>70</v>
      </c>
      <c r="C64" s="277">
        <v>0</v>
      </c>
      <c r="D64" s="248">
        <v>0</v>
      </c>
      <c r="E64" s="91">
        <v>0</v>
      </c>
      <c r="F64" s="266">
        <v>0</v>
      </c>
      <c r="G64" s="277">
        <v>0</v>
      </c>
      <c r="H64" s="248">
        <v>0</v>
      </c>
      <c r="I64" s="91">
        <v>0</v>
      </c>
      <c r="J64" s="266">
        <v>0</v>
      </c>
      <c r="K64" s="277">
        <v>0</v>
      </c>
      <c r="L64" s="248">
        <v>0</v>
      </c>
      <c r="M64" s="91">
        <v>0</v>
      </c>
      <c r="N64" s="266">
        <v>0</v>
      </c>
      <c r="O64" s="277">
        <v>0</v>
      </c>
      <c r="P64" s="248">
        <v>0</v>
      </c>
      <c r="Q64" s="91">
        <v>0</v>
      </c>
      <c r="R64" s="266">
        <v>0</v>
      </c>
      <c r="S64" s="92">
        <v>45</v>
      </c>
      <c r="T64" s="227" t="str">
        <f>B64</f>
        <v>Indl.Co.Op.Bank ltd.</v>
      </c>
      <c r="U64" s="277">
        <v>0</v>
      </c>
      <c r="V64" s="248">
        <v>0</v>
      </c>
      <c r="W64" s="91">
        <v>0</v>
      </c>
      <c r="X64" s="266">
        <v>0</v>
      </c>
      <c r="Y64" s="277">
        <v>0</v>
      </c>
      <c r="Z64" s="248">
        <v>0</v>
      </c>
      <c r="AA64" s="91">
        <v>0</v>
      </c>
      <c r="AB64" s="266">
        <v>0</v>
      </c>
      <c r="AC64" s="228">
        <f t="shared" si="18"/>
        <v>0</v>
      </c>
      <c r="AD64" s="228">
        <f t="shared" si="18"/>
        <v>0</v>
      </c>
      <c r="AE64" s="228">
        <f t="shared" si="18"/>
        <v>0</v>
      </c>
      <c r="AF64" s="228">
        <f t="shared" si="18"/>
        <v>0</v>
      </c>
      <c r="AG64" s="256"/>
      <c r="AH64" s="256"/>
      <c r="AI64" s="256"/>
      <c r="AJ64" s="256"/>
      <c r="AK64" s="256"/>
      <c r="AL64" s="256"/>
      <c r="AM64" s="256"/>
      <c r="AN64" s="256"/>
    </row>
    <row r="65" spans="1:40" s="62" customFormat="1" x14ac:dyDescent="0.25">
      <c r="A65" s="89"/>
      <c r="B65" s="231" t="s">
        <v>71</v>
      </c>
      <c r="C65" s="232">
        <f>SUM(C62:C64)</f>
        <v>36453</v>
      </c>
      <c r="D65" s="271">
        <f t="shared" ref="D65:R65" si="19">SUM(D62:D64)</f>
        <v>301.40679999999998</v>
      </c>
      <c r="E65" s="232">
        <f t="shared" si="19"/>
        <v>23192</v>
      </c>
      <c r="F65" s="271">
        <f t="shared" si="19"/>
        <v>344.04860000000002</v>
      </c>
      <c r="G65" s="232">
        <f t="shared" si="19"/>
        <v>120901</v>
      </c>
      <c r="H65" s="271">
        <f t="shared" si="19"/>
        <v>712.22125000000005</v>
      </c>
      <c r="I65" s="232">
        <f t="shared" si="19"/>
        <v>111299</v>
      </c>
      <c r="J65" s="271">
        <f t="shared" si="19"/>
        <v>756.42529999999999</v>
      </c>
      <c r="K65" s="232">
        <f t="shared" si="19"/>
        <v>2788</v>
      </c>
      <c r="L65" s="271">
        <f t="shared" si="19"/>
        <v>15.85</v>
      </c>
      <c r="M65" s="232">
        <f t="shared" si="19"/>
        <v>10833</v>
      </c>
      <c r="N65" s="271">
        <f t="shared" si="19"/>
        <v>55.65</v>
      </c>
      <c r="O65" s="232">
        <f t="shared" si="19"/>
        <v>6691</v>
      </c>
      <c r="P65" s="271">
        <f t="shared" si="19"/>
        <v>38.04</v>
      </c>
      <c r="Q65" s="232">
        <f t="shared" si="19"/>
        <v>25999</v>
      </c>
      <c r="R65" s="271">
        <f t="shared" si="19"/>
        <v>133.55000000000001</v>
      </c>
      <c r="S65" s="89"/>
      <c r="T65" s="231" t="s">
        <v>71</v>
      </c>
      <c r="U65" s="232">
        <f t="shared" ref="U65:AB65" si="20">SUM(U62:U64)</f>
        <v>22468</v>
      </c>
      <c r="V65" s="271">
        <f t="shared" si="20"/>
        <v>142.3895</v>
      </c>
      <c r="W65" s="232">
        <f t="shared" si="20"/>
        <v>18661</v>
      </c>
      <c r="X65" s="271">
        <f t="shared" si="20"/>
        <v>132.02510000000001</v>
      </c>
      <c r="Y65" s="232">
        <f t="shared" si="20"/>
        <v>0</v>
      </c>
      <c r="Z65" s="271">
        <f t="shared" si="20"/>
        <v>0</v>
      </c>
      <c r="AA65" s="232">
        <f t="shared" si="20"/>
        <v>0</v>
      </c>
      <c r="AB65" s="271">
        <f t="shared" si="20"/>
        <v>0</v>
      </c>
      <c r="AC65" s="232">
        <f t="shared" si="18"/>
        <v>189301</v>
      </c>
      <c r="AD65" s="232">
        <f t="shared" si="18"/>
        <v>1209.9075499999999</v>
      </c>
      <c r="AE65" s="232">
        <f t="shared" si="18"/>
        <v>189984</v>
      </c>
      <c r="AF65" s="232">
        <f t="shared" si="18"/>
        <v>1421.6990000000001</v>
      </c>
      <c r="AG65" s="272"/>
      <c r="AH65" s="272"/>
      <c r="AI65" s="272"/>
      <c r="AJ65" s="272"/>
      <c r="AK65" s="272"/>
      <c r="AL65" s="272"/>
      <c r="AM65" s="272"/>
      <c r="AN65" s="272"/>
    </row>
    <row r="66" spans="1:40" s="61" customFormat="1" x14ac:dyDescent="0.25">
      <c r="A66" s="89">
        <v>45</v>
      </c>
      <c r="B66" s="231" t="s">
        <v>73</v>
      </c>
      <c r="C66" s="247">
        <v>11</v>
      </c>
      <c r="D66" s="248">
        <v>4.8800999999999997</v>
      </c>
      <c r="E66" s="249">
        <v>26</v>
      </c>
      <c r="F66" s="266">
        <v>13.6547</v>
      </c>
      <c r="G66" s="247">
        <v>75</v>
      </c>
      <c r="H66" s="248">
        <v>42.696100000000001</v>
      </c>
      <c r="I66" s="249">
        <v>244</v>
      </c>
      <c r="J66" s="266">
        <v>119.474</v>
      </c>
      <c r="K66" s="247">
        <v>0</v>
      </c>
      <c r="L66" s="21">
        <v>0</v>
      </c>
      <c r="M66" s="237">
        <v>0</v>
      </c>
      <c r="N66" s="266">
        <v>0</v>
      </c>
      <c r="O66" s="247">
        <v>0</v>
      </c>
      <c r="P66" s="248">
        <v>0</v>
      </c>
      <c r="Q66" s="249">
        <v>0</v>
      </c>
      <c r="R66" s="266">
        <v>0</v>
      </c>
      <c r="S66" s="89">
        <v>46</v>
      </c>
      <c r="T66" s="227" t="str">
        <f>B66</f>
        <v>KSFC</v>
      </c>
      <c r="U66" s="247">
        <v>1</v>
      </c>
      <c r="V66" s="248">
        <v>3.6842000000000001</v>
      </c>
      <c r="W66" s="249">
        <v>3</v>
      </c>
      <c r="X66" s="266">
        <v>4.0907999999999998</v>
      </c>
      <c r="Y66" s="247">
        <v>0</v>
      </c>
      <c r="Z66" s="248">
        <v>0</v>
      </c>
      <c r="AA66" s="249">
        <v>2</v>
      </c>
      <c r="AB66" s="266">
        <v>0.745</v>
      </c>
      <c r="AC66" s="228">
        <f t="shared" si="18"/>
        <v>87</v>
      </c>
      <c r="AD66" s="228">
        <f t="shared" si="18"/>
        <v>51.260399999999997</v>
      </c>
      <c r="AE66" s="228">
        <f t="shared" si="18"/>
        <v>275</v>
      </c>
      <c r="AF66" s="228">
        <f t="shared" si="18"/>
        <v>137.96450000000002</v>
      </c>
      <c r="AG66" s="256"/>
      <c r="AH66" s="256"/>
      <c r="AI66" s="256"/>
      <c r="AJ66" s="256"/>
      <c r="AK66" s="256"/>
      <c r="AL66" s="256"/>
      <c r="AM66" s="256"/>
      <c r="AN66" s="256"/>
    </row>
    <row r="67" spans="1:40" s="61" customFormat="1" x14ac:dyDescent="0.25">
      <c r="A67" s="89"/>
      <c r="B67" s="231" t="s">
        <v>74</v>
      </c>
      <c r="C67" s="246">
        <f>SUM(C66)</f>
        <v>11</v>
      </c>
      <c r="D67" s="278">
        <f t="shared" ref="D67:R67" si="21">SUM(D66)</f>
        <v>4.8800999999999997</v>
      </c>
      <c r="E67" s="246">
        <f t="shared" si="21"/>
        <v>26</v>
      </c>
      <c r="F67" s="278">
        <f t="shared" si="21"/>
        <v>13.6547</v>
      </c>
      <c r="G67" s="246">
        <f t="shared" si="21"/>
        <v>75</v>
      </c>
      <c r="H67" s="278">
        <f t="shared" si="21"/>
        <v>42.696100000000001</v>
      </c>
      <c r="I67" s="246">
        <f t="shared" si="21"/>
        <v>244</v>
      </c>
      <c r="J67" s="278">
        <f t="shared" si="21"/>
        <v>119.474</v>
      </c>
      <c r="K67" s="246">
        <f t="shared" si="21"/>
        <v>0</v>
      </c>
      <c r="L67" s="278">
        <f t="shared" si="21"/>
        <v>0</v>
      </c>
      <c r="M67" s="246">
        <f t="shared" si="21"/>
        <v>0</v>
      </c>
      <c r="N67" s="278">
        <f t="shared" si="21"/>
        <v>0</v>
      </c>
      <c r="O67" s="246">
        <f t="shared" si="21"/>
        <v>0</v>
      </c>
      <c r="P67" s="278">
        <f t="shared" si="21"/>
        <v>0</v>
      </c>
      <c r="Q67" s="246">
        <f t="shared" si="21"/>
        <v>0</v>
      </c>
      <c r="R67" s="278">
        <f t="shared" si="21"/>
        <v>0</v>
      </c>
      <c r="S67" s="89"/>
      <c r="T67" s="231" t="s">
        <v>74</v>
      </c>
      <c r="U67" s="246">
        <f t="shared" ref="U67:AB67" si="22">SUM(U66)</f>
        <v>1</v>
      </c>
      <c r="V67" s="278">
        <f t="shared" si="22"/>
        <v>3.6842000000000001</v>
      </c>
      <c r="W67" s="246">
        <f t="shared" si="22"/>
        <v>3</v>
      </c>
      <c r="X67" s="278">
        <f t="shared" si="22"/>
        <v>4.0907999999999998</v>
      </c>
      <c r="Y67" s="246">
        <f t="shared" si="22"/>
        <v>0</v>
      </c>
      <c r="Z67" s="278">
        <f t="shared" si="22"/>
        <v>0</v>
      </c>
      <c r="AA67" s="246">
        <f t="shared" si="22"/>
        <v>2</v>
      </c>
      <c r="AB67" s="278">
        <f t="shared" si="22"/>
        <v>0.745</v>
      </c>
      <c r="AC67" s="232">
        <f t="shared" si="18"/>
        <v>87</v>
      </c>
      <c r="AD67" s="232">
        <f t="shared" si="18"/>
        <v>51.260399999999997</v>
      </c>
      <c r="AE67" s="232">
        <f t="shared" si="18"/>
        <v>275</v>
      </c>
      <c r="AF67" s="232">
        <f t="shared" si="18"/>
        <v>137.96450000000002</v>
      </c>
      <c r="AG67" s="256"/>
      <c r="AH67" s="256"/>
      <c r="AI67" s="256"/>
      <c r="AJ67" s="256"/>
      <c r="AK67" s="256"/>
      <c r="AL67" s="256"/>
      <c r="AM67" s="256"/>
      <c r="AN67" s="256"/>
    </row>
    <row r="68" spans="1:40" s="61" customFormat="1" ht="14.25" x14ac:dyDescent="0.2">
      <c r="A68" s="92" t="s">
        <v>187</v>
      </c>
      <c r="B68" s="227" t="s">
        <v>76</v>
      </c>
      <c r="C68" s="247"/>
      <c r="D68" s="248"/>
      <c r="E68" s="249"/>
      <c r="F68" s="266"/>
      <c r="G68" s="247"/>
      <c r="H68" s="248"/>
      <c r="I68" s="249"/>
      <c r="J68" s="266"/>
      <c r="K68" s="247"/>
      <c r="L68" s="248"/>
      <c r="M68" s="249"/>
      <c r="N68" s="266"/>
      <c r="O68" s="247"/>
      <c r="P68" s="248"/>
      <c r="Q68" s="249"/>
      <c r="R68" s="266"/>
      <c r="S68" s="92" t="s">
        <v>187</v>
      </c>
      <c r="T68" s="227" t="s">
        <v>76</v>
      </c>
      <c r="U68" s="247"/>
      <c r="V68" s="248"/>
      <c r="W68" s="249"/>
      <c r="X68" s="266"/>
      <c r="Y68" s="247"/>
      <c r="Z68" s="248"/>
      <c r="AA68" s="249"/>
      <c r="AB68" s="266"/>
      <c r="AC68" s="247"/>
      <c r="AD68" s="248"/>
      <c r="AE68" s="249"/>
      <c r="AF68" s="266"/>
      <c r="AG68" s="256"/>
      <c r="AH68" s="256"/>
      <c r="AI68" s="256"/>
      <c r="AJ68" s="256"/>
      <c r="AK68" s="256"/>
      <c r="AL68" s="256"/>
      <c r="AM68" s="256"/>
      <c r="AN68" s="256"/>
    </row>
    <row r="69" spans="1:40" s="61" customFormat="1" ht="14.25" x14ac:dyDescent="0.2">
      <c r="A69" s="92">
        <v>46</v>
      </c>
      <c r="B69" s="227" t="s">
        <v>77</v>
      </c>
      <c r="C69" s="247">
        <v>489</v>
      </c>
      <c r="D69" s="248">
        <v>1.41</v>
      </c>
      <c r="E69" s="249">
        <v>2033</v>
      </c>
      <c r="F69" s="266">
        <v>2.46</v>
      </c>
      <c r="G69" s="247">
        <v>9898</v>
      </c>
      <c r="H69" s="248">
        <v>28.54</v>
      </c>
      <c r="I69" s="249">
        <v>24443</v>
      </c>
      <c r="J69" s="266">
        <v>36.65</v>
      </c>
      <c r="K69" s="247">
        <v>12</v>
      </c>
      <c r="L69" s="248">
        <v>0.03</v>
      </c>
      <c r="M69" s="249">
        <v>46</v>
      </c>
      <c r="N69" s="266">
        <v>0.06</v>
      </c>
      <c r="O69" s="247">
        <v>118</v>
      </c>
      <c r="P69" s="248">
        <v>0.34</v>
      </c>
      <c r="Q69" s="249">
        <v>420</v>
      </c>
      <c r="R69" s="266">
        <v>0.52</v>
      </c>
      <c r="S69" s="92">
        <v>1</v>
      </c>
      <c r="T69" s="227" t="str">
        <f>B69</f>
        <v>Equitas Small Finance Bank</v>
      </c>
      <c r="U69" s="247">
        <v>31</v>
      </c>
      <c r="V69" s="248">
        <v>0.08</v>
      </c>
      <c r="W69" s="249">
        <v>235</v>
      </c>
      <c r="X69" s="266">
        <v>0.28000000000000003</v>
      </c>
      <c r="Y69" s="247">
        <v>8</v>
      </c>
      <c r="Z69" s="248">
        <v>0.02</v>
      </c>
      <c r="AA69" s="249">
        <v>66</v>
      </c>
      <c r="AB69" s="266">
        <v>7.0000000000000007E-2</v>
      </c>
      <c r="AC69" s="228">
        <f t="shared" ref="AC69:AF75" si="23">SUM(C69+G69+K69+O69+U69+Y69)</f>
        <v>10556</v>
      </c>
      <c r="AD69" s="228">
        <f t="shared" si="23"/>
        <v>30.419999999999998</v>
      </c>
      <c r="AE69" s="228">
        <f t="shared" si="23"/>
        <v>27243</v>
      </c>
      <c r="AF69" s="228">
        <f t="shared" si="23"/>
        <v>40.040000000000006</v>
      </c>
      <c r="AG69" s="256"/>
      <c r="AH69" s="256"/>
      <c r="AI69" s="256"/>
      <c r="AJ69" s="256"/>
      <c r="AK69" s="256"/>
      <c r="AL69" s="256"/>
      <c r="AM69" s="256"/>
      <c r="AN69" s="256"/>
    </row>
    <row r="70" spans="1:40" s="61" customFormat="1" ht="14.25" x14ac:dyDescent="0.2">
      <c r="A70" s="92">
        <v>47</v>
      </c>
      <c r="B70" s="227" t="s">
        <v>78</v>
      </c>
      <c r="C70" s="247">
        <v>8053</v>
      </c>
      <c r="D70" s="248">
        <v>29.209499999999998</v>
      </c>
      <c r="E70" s="249">
        <v>12188</v>
      </c>
      <c r="F70" s="266">
        <v>28.363358000000002</v>
      </c>
      <c r="G70" s="247">
        <v>48769</v>
      </c>
      <c r="H70" s="248">
        <v>164.110389</v>
      </c>
      <c r="I70" s="249">
        <v>73527</v>
      </c>
      <c r="J70" s="266">
        <v>162.37569300000001</v>
      </c>
      <c r="K70" s="247">
        <v>188</v>
      </c>
      <c r="L70" s="248">
        <v>0.67279999999999995</v>
      </c>
      <c r="M70" s="249">
        <v>307</v>
      </c>
      <c r="N70" s="266">
        <v>0.64562900000000001</v>
      </c>
      <c r="O70" s="247">
        <v>25</v>
      </c>
      <c r="P70" s="248">
        <v>0.1028</v>
      </c>
      <c r="Q70" s="249">
        <v>41</v>
      </c>
      <c r="R70" s="266">
        <v>9.9073999999999995E-2</v>
      </c>
      <c r="S70" s="92">
        <v>2</v>
      </c>
      <c r="T70" s="227" t="str">
        <f>B70</f>
        <v>Ujjivan Small Finnance</v>
      </c>
      <c r="U70" s="247">
        <v>86</v>
      </c>
      <c r="V70" s="248">
        <v>0.36770000000000003</v>
      </c>
      <c r="W70" s="249">
        <v>136</v>
      </c>
      <c r="X70" s="266">
        <v>0.40287699999999999</v>
      </c>
      <c r="Y70" s="247">
        <v>4</v>
      </c>
      <c r="Z70" s="248">
        <v>2.0799999999999999E-2</v>
      </c>
      <c r="AA70" s="249">
        <v>5</v>
      </c>
      <c r="AB70" s="266">
        <v>2.1127E-2</v>
      </c>
      <c r="AC70" s="228">
        <f t="shared" si="23"/>
        <v>57125</v>
      </c>
      <c r="AD70" s="228">
        <f t="shared" si="23"/>
        <v>194.48398900000001</v>
      </c>
      <c r="AE70" s="228">
        <f t="shared" si="23"/>
        <v>86204</v>
      </c>
      <c r="AF70" s="228">
        <f t="shared" si="23"/>
        <v>191.90775800000003</v>
      </c>
      <c r="AG70" s="256"/>
      <c r="AH70" s="256"/>
      <c r="AI70" s="256"/>
      <c r="AJ70" s="256"/>
      <c r="AK70" s="256"/>
      <c r="AL70" s="256"/>
      <c r="AM70" s="256"/>
      <c r="AN70" s="256"/>
    </row>
    <row r="71" spans="1:40" s="62" customFormat="1" x14ac:dyDescent="0.25">
      <c r="A71" s="89"/>
      <c r="B71" s="231" t="s">
        <v>79</v>
      </c>
      <c r="C71" s="246">
        <f>SUM(C69:C70)</f>
        <v>8542</v>
      </c>
      <c r="D71" s="278">
        <f t="shared" ref="D71:R71" si="24">SUM(D69:D70)</f>
        <v>30.619499999999999</v>
      </c>
      <c r="E71" s="246">
        <f t="shared" si="24"/>
        <v>14221</v>
      </c>
      <c r="F71" s="278">
        <f t="shared" si="24"/>
        <v>30.823358000000002</v>
      </c>
      <c r="G71" s="246">
        <f t="shared" si="24"/>
        <v>58667</v>
      </c>
      <c r="H71" s="278">
        <f t="shared" si="24"/>
        <v>192.65038899999999</v>
      </c>
      <c r="I71" s="246">
        <f t="shared" si="24"/>
        <v>97970</v>
      </c>
      <c r="J71" s="278">
        <f t="shared" si="24"/>
        <v>199.02569300000002</v>
      </c>
      <c r="K71" s="246">
        <f t="shared" si="24"/>
        <v>200</v>
      </c>
      <c r="L71" s="278">
        <f t="shared" si="24"/>
        <v>0.70279999999999998</v>
      </c>
      <c r="M71" s="246">
        <f t="shared" si="24"/>
        <v>353</v>
      </c>
      <c r="N71" s="278">
        <f t="shared" si="24"/>
        <v>0.70562900000000006</v>
      </c>
      <c r="O71" s="246">
        <f t="shared" si="24"/>
        <v>143</v>
      </c>
      <c r="P71" s="278">
        <f t="shared" si="24"/>
        <v>0.44280000000000003</v>
      </c>
      <c r="Q71" s="246">
        <f t="shared" si="24"/>
        <v>461</v>
      </c>
      <c r="R71" s="278">
        <f t="shared" si="24"/>
        <v>0.61907400000000001</v>
      </c>
      <c r="S71" s="89"/>
      <c r="T71" s="231" t="s">
        <v>79</v>
      </c>
      <c r="U71" s="246">
        <f t="shared" ref="U71:AB71" si="25">SUM(U69:U70)</f>
        <v>117</v>
      </c>
      <c r="V71" s="278">
        <f t="shared" si="25"/>
        <v>0.44770000000000004</v>
      </c>
      <c r="W71" s="246">
        <f t="shared" si="25"/>
        <v>371</v>
      </c>
      <c r="X71" s="278">
        <f t="shared" si="25"/>
        <v>0.68287699999999996</v>
      </c>
      <c r="Y71" s="246">
        <f t="shared" si="25"/>
        <v>12</v>
      </c>
      <c r="Z71" s="278">
        <f t="shared" si="25"/>
        <v>4.0800000000000003E-2</v>
      </c>
      <c r="AA71" s="246">
        <f t="shared" si="25"/>
        <v>71</v>
      </c>
      <c r="AB71" s="278">
        <f t="shared" si="25"/>
        <v>9.1127000000000014E-2</v>
      </c>
      <c r="AC71" s="232">
        <f t="shared" si="23"/>
        <v>67681</v>
      </c>
      <c r="AD71" s="232">
        <f t="shared" si="23"/>
        <v>224.90398899999997</v>
      </c>
      <c r="AE71" s="232">
        <f t="shared" si="23"/>
        <v>113447</v>
      </c>
      <c r="AF71" s="232">
        <f t="shared" si="23"/>
        <v>231.94775800000002</v>
      </c>
      <c r="AG71" s="272"/>
      <c r="AH71" s="272"/>
      <c r="AI71" s="272"/>
      <c r="AJ71" s="272"/>
      <c r="AK71" s="272"/>
      <c r="AL71" s="272"/>
      <c r="AM71" s="272"/>
      <c r="AN71" s="272"/>
    </row>
    <row r="72" spans="1:40" s="62" customFormat="1" x14ac:dyDescent="0.25">
      <c r="A72" s="92" t="s">
        <v>188</v>
      </c>
      <c r="B72" s="227" t="s">
        <v>81</v>
      </c>
      <c r="C72" s="253"/>
      <c r="D72" s="279"/>
      <c r="E72" s="253"/>
      <c r="F72" s="279"/>
      <c r="G72" s="253"/>
      <c r="H72" s="279"/>
      <c r="I72" s="253"/>
      <c r="J72" s="279"/>
      <c r="K72" s="253"/>
      <c r="L72" s="279"/>
      <c r="M72" s="253"/>
      <c r="N72" s="279"/>
      <c r="O72" s="253"/>
      <c r="P72" s="279"/>
      <c r="Q72" s="253"/>
      <c r="R72" s="279"/>
      <c r="S72" s="92" t="s">
        <v>188</v>
      </c>
      <c r="T72" s="227" t="s">
        <v>81</v>
      </c>
      <c r="U72" s="253"/>
      <c r="V72" s="279"/>
      <c r="W72" s="253"/>
      <c r="X72" s="279"/>
      <c r="Y72" s="253"/>
      <c r="Z72" s="279"/>
      <c r="AA72" s="253"/>
      <c r="AB72" s="279"/>
      <c r="AC72" s="232"/>
      <c r="AD72" s="232"/>
      <c r="AE72" s="232"/>
      <c r="AF72" s="232"/>
      <c r="AG72" s="272"/>
      <c r="AH72" s="272"/>
      <c r="AI72" s="272"/>
      <c r="AJ72" s="272"/>
      <c r="AK72" s="272"/>
      <c r="AL72" s="272"/>
      <c r="AM72" s="272"/>
      <c r="AN72" s="272"/>
    </row>
    <row r="73" spans="1:40" s="62" customFormat="1" x14ac:dyDescent="0.25">
      <c r="A73" s="92">
        <v>48</v>
      </c>
      <c r="B73" s="227" t="s">
        <v>82</v>
      </c>
      <c r="C73" s="253">
        <v>0</v>
      </c>
      <c r="D73" s="279">
        <v>0</v>
      </c>
      <c r="E73" s="253">
        <v>0</v>
      </c>
      <c r="F73" s="279">
        <v>0</v>
      </c>
      <c r="G73" s="253">
        <v>0</v>
      </c>
      <c r="H73" s="279">
        <v>0</v>
      </c>
      <c r="I73" s="253">
        <v>0</v>
      </c>
      <c r="J73" s="279">
        <v>0</v>
      </c>
      <c r="K73" s="253">
        <v>0</v>
      </c>
      <c r="L73" s="279">
        <v>0</v>
      </c>
      <c r="M73" s="253">
        <v>0</v>
      </c>
      <c r="N73" s="279">
        <v>0</v>
      </c>
      <c r="O73" s="253">
        <v>0</v>
      </c>
      <c r="P73" s="279">
        <v>0</v>
      </c>
      <c r="Q73" s="253">
        <v>0</v>
      </c>
      <c r="R73" s="279">
        <v>0</v>
      </c>
      <c r="S73" s="92">
        <v>1</v>
      </c>
      <c r="T73" s="227" t="str">
        <f>B73</f>
        <v>India Post Payments Bank Limited</v>
      </c>
      <c r="U73" s="280">
        <v>0</v>
      </c>
      <c r="V73" s="281">
        <v>0</v>
      </c>
      <c r="W73" s="280">
        <v>0</v>
      </c>
      <c r="X73" s="281">
        <v>0</v>
      </c>
      <c r="Y73" s="280">
        <v>0</v>
      </c>
      <c r="Z73" s="281">
        <v>0</v>
      </c>
      <c r="AA73" s="280">
        <v>0</v>
      </c>
      <c r="AB73" s="281">
        <v>0</v>
      </c>
      <c r="AC73" s="228">
        <f t="shared" ref="AC73:AF74" si="26">SUM(C73+G73+K73+O73+U73+Y73)</f>
        <v>0</v>
      </c>
      <c r="AD73" s="228">
        <f t="shared" si="26"/>
        <v>0</v>
      </c>
      <c r="AE73" s="228">
        <f t="shared" si="26"/>
        <v>0</v>
      </c>
      <c r="AF73" s="228">
        <f t="shared" si="26"/>
        <v>0</v>
      </c>
      <c r="AG73" s="272"/>
      <c r="AH73" s="272"/>
      <c r="AI73" s="272"/>
      <c r="AJ73" s="272"/>
      <c r="AK73" s="272"/>
      <c r="AL73" s="272"/>
      <c r="AM73" s="272"/>
      <c r="AN73" s="272"/>
    </row>
    <row r="74" spans="1:40" s="62" customFormat="1" x14ac:dyDescent="0.25">
      <c r="A74" s="89"/>
      <c r="B74" s="231" t="s">
        <v>83</v>
      </c>
      <c r="C74" s="253">
        <f t="shared" ref="C74:R74" si="27">SUM(C73)</f>
        <v>0</v>
      </c>
      <c r="D74" s="279">
        <f t="shared" si="27"/>
        <v>0</v>
      </c>
      <c r="E74" s="253">
        <f t="shared" si="27"/>
        <v>0</v>
      </c>
      <c r="F74" s="279">
        <f t="shared" si="27"/>
        <v>0</v>
      </c>
      <c r="G74" s="253">
        <f t="shared" si="27"/>
        <v>0</v>
      </c>
      <c r="H74" s="279">
        <f t="shared" si="27"/>
        <v>0</v>
      </c>
      <c r="I74" s="253">
        <f t="shared" si="27"/>
        <v>0</v>
      </c>
      <c r="J74" s="279">
        <f t="shared" si="27"/>
        <v>0</v>
      </c>
      <c r="K74" s="253">
        <f t="shared" si="27"/>
        <v>0</v>
      </c>
      <c r="L74" s="279">
        <f t="shared" si="27"/>
        <v>0</v>
      </c>
      <c r="M74" s="253">
        <f t="shared" si="27"/>
        <v>0</v>
      </c>
      <c r="N74" s="279">
        <f t="shared" si="27"/>
        <v>0</v>
      </c>
      <c r="O74" s="253">
        <f t="shared" si="27"/>
        <v>0</v>
      </c>
      <c r="P74" s="279">
        <f t="shared" si="27"/>
        <v>0</v>
      </c>
      <c r="Q74" s="253">
        <f t="shared" si="27"/>
        <v>0</v>
      </c>
      <c r="R74" s="279">
        <f t="shared" si="27"/>
        <v>0</v>
      </c>
      <c r="S74" s="89"/>
      <c r="T74" s="231" t="s">
        <v>83</v>
      </c>
      <c r="U74" s="253">
        <f t="shared" ref="U74:AB74" si="28">SUM(U73)</f>
        <v>0</v>
      </c>
      <c r="V74" s="279">
        <f t="shared" si="28"/>
        <v>0</v>
      </c>
      <c r="W74" s="253">
        <f t="shared" si="28"/>
        <v>0</v>
      </c>
      <c r="X74" s="279">
        <f t="shared" si="28"/>
        <v>0</v>
      </c>
      <c r="Y74" s="253">
        <f t="shared" si="28"/>
        <v>0</v>
      </c>
      <c r="Z74" s="279">
        <f t="shared" si="28"/>
        <v>0</v>
      </c>
      <c r="AA74" s="253">
        <f t="shared" si="28"/>
        <v>0</v>
      </c>
      <c r="AB74" s="279">
        <f t="shared" si="28"/>
        <v>0</v>
      </c>
      <c r="AC74" s="232">
        <f t="shared" si="26"/>
        <v>0</v>
      </c>
      <c r="AD74" s="232">
        <f t="shared" si="26"/>
        <v>0</v>
      </c>
      <c r="AE74" s="232">
        <f t="shared" si="26"/>
        <v>0</v>
      </c>
      <c r="AF74" s="232">
        <f t="shared" si="26"/>
        <v>0</v>
      </c>
      <c r="AG74" s="272"/>
      <c r="AH74" s="272"/>
      <c r="AI74" s="272"/>
      <c r="AJ74" s="272"/>
      <c r="AK74" s="272"/>
      <c r="AL74" s="272"/>
      <c r="AM74" s="272"/>
      <c r="AN74" s="272"/>
    </row>
    <row r="75" spans="1:40" s="62" customFormat="1" ht="15.75" thickBot="1" x14ac:dyDescent="0.3">
      <c r="A75" s="89"/>
      <c r="B75" s="231" t="s">
        <v>479</v>
      </c>
      <c r="C75" s="254">
        <f>SUM(C57+C65+C67+C71)</f>
        <v>115262</v>
      </c>
      <c r="D75" s="282">
        <f t="shared" ref="D75:R75" si="29">SUM(D57+D65+D67+D71)</f>
        <v>2841.0197999999996</v>
      </c>
      <c r="E75" s="254">
        <f t="shared" si="29"/>
        <v>601518</v>
      </c>
      <c r="F75" s="282">
        <f t="shared" si="29"/>
        <v>14129.991457999999</v>
      </c>
      <c r="G75" s="254">
        <f t="shared" si="29"/>
        <v>517472</v>
      </c>
      <c r="H75" s="282">
        <f t="shared" si="29"/>
        <v>7523.9312390000023</v>
      </c>
      <c r="I75" s="254">
        <f t="shared" si="29"/>
        <v>1733231</v>
      </c>
      <c r="J75" s="282">
        <f t="shared" si="29"/>
        <v>38623.755193000005</v>
      </c>
      <c r="K75" s="254">
        <f t="shared" si="29"/>
        <v>3805</v>
      </c>
      <c r="L75" s="282">
        <f t="shared" si="29"/>
        <v>92.290399999999991</v>
      </c>
      <c r="M75" s="254">
        <f t="shared" si="29"/>
        <v>50198</v>
      </c>
      <c r="N75" s="282">
        <f t="shared" si="29"/>
        <v>1941.1337290000001</v>
      </c>
      <c r="O75" s="254">
        <f t="shared" si="29"/>
        <v>8105</v>
      </c>
      <c r="P75" s="282">
        <f t="shared" si="29"/>
        <v>61.410599999999995</v>
      </c>
      <c r="Q75" s="254">
        <f t="shared" si="29"/>
        <v>44190</v>
      </c>
      <c r="R75" s="282">
        <f t="shared" si="29"/>
        <v>433.99210399999998</v>
      </c>
      <c r="S75" s="89"/>
      <c r="T75" s="231" t="s">
        <v>479</v>
      </c>
      <c r="U75" s="254">
        <f t="shared" ref="U75:AB75" si="30">SUM(U57+U65+U67+U71)</f>
        <v>26243</v>
      </c>
      <c r="V75" s="282">
        <f t="shared" si="30"/>
        <v>535.94830000000013</v>
      </c>
      <c r="W75" s="254">
        <f t="shared" si="30"/>
        <v>44242</v>
      </c>
      <c r="X75" s="282">
        <f t="shared" si="30"/>
        <v>2432.5725070000003</v>
      </c>
      <c r="Y75" s="254">
        <f t="shared" si="30"/>
        <v>594</v>
      </c>
      <c r="Z75" s="282">
        <f t="shared" si="30"/>
        <v>15.777500000000002</v>
      </c>
      <c r="AA75" s="254">
        <f t="shared" si="30"/>
        <v>3132</v>
      </c>
      <c r="AB75" s="282">
        <f t="shared" si="30"/>
        <v>165.28992699999998</v>
      </c>
      <c r="AC75" s="232">
        <f t="shared" si="23"/>
        <v>671481</v>
      </c>
      <c r="AD75" s="232">
        <f t="shared" si="23"/>
        <v>11070.377839000001</v>
      </c>
      <c r="AE75" s="232">
        <f t="shared" si="23"/>
        <v>2476511</v>
      </c>
      <c r="AF75" s="232">
        <f t="shared" si="23"/>
        <v>57726.734917999995</v>
      </c>
      <c r="AG75" s="272"/>
      <c r="AH75" s="272"/>
      <c r="AI75" s="272"/>
      <c r="AJ75" s="272"/>
      <c r="AK75" s="272"/>
      <c r="AL75" s="272"/>
      <c r="AM75" s="272"/>
      <c r="AN75" s="272"/>
    </row>
    <row r="76" spans="1:40" x14ac:dyDescent="0.2">
      <c r="A76" s="255"/>
      <c r="B76" s="256"/>
      <c r="C76" s="258"/>
      <c r="D76" s="257"/>
      <c r="E76" s="257"/>
      <c r="F76" s="257"/>
      <c r="G76" s="257"/>
      <c r="H76" s="257"/>
      <c r="I76" s="258"/>
      <c r="J76" s="257"/>
      <c r="K76" s="257"/>
      <c r="L76" s="257"/>
      <c r="M76" s="258"/>
      <c r="N76" s="257"/>
      <c r="O76" s="257"/>
      <c r="P76" s="257"/>
      <c r="Q76" s="258"/>
      <c r="R76" s="257"/>
      <c r="S76" s="255"/>
      <c r="T76" s="256"/>
      <c r="U76" s="257"/>
      <c r="V76" s="258"/>
      <c r="W76" s="258"/>
      <c r="X76" s="258"/>
      <c r="Y76" s="257"/>
      <c r="Z76" s="258"/>
      <c r="AA76" s="258"/>
      <c r="AB76" s="258"/>
      <c r="AC76" s="257"/>
      <c r="AD76" s="258"/>
      <c r="AE76" s="258"/>
      <c r="AF76" s="258"/>
      <c r="AG76" s="256"/>
      <c r="AH76" s="256"/>
      <c r="AI76" s="256"/>
      <c r="AJ76" s="256"/>
      <c r="AK76" s="256"/>
      <c r="AL76" s="256"/>
      <c r="AM76" s="256"/>
      <c r="AN76" s="256"/>
    </row>
    <row r="77" spans="1:40" x14ac:dyDescent="0.2">
      <c r="A77" s="255"/>
      <c r="B77" s="256"/>
      <c r="C77" s="258"/>
      <c r="D77" s="257"/>
      <c r="E77" s="257"/>
      <c r="F77" s="257"/>
      <c r="G77" s="257"/>
      <c r="H77" s="257"/>
      <c r="I77" s="258"/>
      <c r="J77" s="257"/>
      <c r="K77" s="257"/>
      <c r="L77" s="257"/>
      <c r="M77" s="258"/>
      <c r="N77" s="257"/>
      <c r="O77" s="257"/>
      <c r="P77" s="257"/>
      <c r="Q77" s="258"/>
      <c r="R77" s="257"/>
      <c r="S77" s="255"/>
      <c r="T77" s="256"/>
      <c r="U77" s="257"/>
      <c r="V77" s="258"/>
      <c r="W77" s="258"/>
      <c r="X77" s="258"/>
      <c r="Y77" s="257"/>
      <c r="Z77" s="258"/>
      <c r="AA77" s="258"/>
      <c r="AB77" s="258"/>
      <c r="AC77" s="257"/>
      <c r="AD77" s="258"/>
      <c r="AE77" s="258"/>
      <c r="AF77" s="258"/>
      <c r="AG77" s="256"/>
      <c r="AH77" s="256"/>
      <c r="AI77" s="256"/>
      <c r="AJ77" s="256"/>
      <c r="AK77" s="256"/>
      <c r="AL77" s="256"/>
      <c r="AM77" s="256"/>
      <c r="AN77" s="256"/>
    </row>
    <row r="78" spans="1:40" x14ac:dyDescent="0.2">
      <c r="A78" s="255"/>
      <c r="B78" s="256"/>
      <c r="C78" s="258"/>
      <c r="D78" s="257"/>
      <c r="E78" s="257"/>
      <c r="F78" s="257"/>
      <c r="G78" s="257"/>
      <c r="H78" s="257"/>
      <c r="I78" s="258"/>
      <c r="J78" s="257"/>
      <c r="K78" s="257"/>
      <c r="L78" s="257"/>
      <c r="M78" s="258"/>
      <c r="N78" s="257"/>
      <c r="O78" s="257"/>
      <c r="P78" s="257"/>
      <c r="Q78" s="258"/>
      <c r="R78" s="257"/>
      <c r="S78" s="255"/>
      <c r="T78" s="256"/>
      <c r="U78" s="257"/>
      <c r="V78" s="258"/>
      <c r="W78" s="258"/>
      <c r="X78" s="258"/>
      <c r="Y78" s="257"/>
      <c r="Z78" s="258"/>
      <c r="AA78" s="258"/>
      <c r="AB78" s="258"/>
      <c r="AC78" s="257"/>
      <c r="AD78" s="258"/>
      <c r="AE78" s="258"/>
      <c r="AF78" s="258"/>
      <c r="AG78" s="256"/>
      <c r="AH78" s="256"/>
      <c r="AI78" s="256"/>
      <c r="AJ78" s="256"/>
      <c r="AK78" s="256"/>
      <c r="AL78" s="256"/>
      <c r="AM78" s="256"/>
      <c r="AN78" s="256"/>
    </row>
    <row r="79" spans="1:40" x14ac:dyDescent="0.2">
      <c r="A79" s="255"/>
      <c r="B79" s="256"/>
      <c r="C79" s="258"/>
      <c r="D79" s="257"/>
      <c r="E79" s="257"/>
      <c r="F79" s="257"/>
      <c r="G79" s="257"/>
      <c r="H79" s="257"/>
      <c r="I79" s="258"/>
      <c r="J79" s="257"/>
      <c r="K79" s="257"/>
      <c r="L79" s="257"/>
      <c r="M79" s="258"/>
      <c r="N79" s="257"/>
      <c r="O79" s="257"/>
      <c r="P79" s="257"/>
      <c r="Q79" s="258"/>
      <c r="R79" s="257"/>
      <c r="S79" s="255"/>
      <c r="T79" s="256"/>
      <c r="U79" s="257"/>
      <c r="V79" s="258"/>
      <c r="W79" s="258"/>
      <c r="X79" s="258"/>
      <c r="Y79" s="257"/>
      <c r="Z79" s="258"/>
      <c r="AA79" s="258"/>
      <c r="AB79" s="258"/>
      <c r="AC79" s="257"/>
      <c r="AD79" s="258"/>
      <c r="AE79" s="258"/>
      <c r="AF79" s="258"/>
      <c r="AG79" s="256"/>
      <c r="AH79" s="256"/>
      <c r="AI79" s="256"/>
      <c r="AJ79" s="256"/>
      <c r="AK79" s="256"/>
      <c r="AL79" s="256"/>
      <c r="AM79" s="256"/>
      <c r="AN79" s="256"/>
    </row>
    <row r="80" spans="1:40" x14ac:dyDescent="0.2">
      <c r="A80" s="255"/>
      <c r="B80" s="256"/>
      <c r="C80" s="258"/>
      <c r="D80" s="257"/>
      <c r="E80" s="257"/>
      <c r="F80" s="257"/>
      <c r="G80" s="257"/>
      <c r="H80" s="257"/>
      <c r="I80" s="258"/>
      <c r="J80" s="257"/>
      <c r="K80" s="257"/>
      <c r="L80" s="257"/>
      <c r="M80" s="258"/>
      <c r="N80" s="257"/>
      <c r="O80" s="257"/>
      <c r="P80" s="257"/>
      <c r="Q80" s="258"/>
      <c r="R80" s="257"/>
      <c r="S80" s="255"/>
      <c r="T80" s="256"/>
      <c r="U80" s="257"/>
      <c r="V80" s="258"/>
      <c r="W80" s="258"/>
      <c r="X80" s="258"/>
      <c r="Y80" s="257"/>
      <c r="Z80" s="258"/>
      <c r="AA80" s="258"/>
      <c r="AB80" s="258"/>
      <c r="AC80" s="257"/>
      <c r="AD80" s="258"/>
      <c r="AE80" s="258"/>
      <c r="AF80" s="258"/>
      <c r="AG80" s="256"/>
      <c r="AH80" s="256"/>
      <c r="AI80" s="256"/>
      <c r="AJ80" s="256"/>
      <c r="AK80" s="256"/>
      <c r="AL80" s="256"/>
      <c r="AM80" s="256"/>
      <c r="AN80" s="256"/>
    </row>
    <row r="81" spans="1:40" x14ac:dyDescent="0.2">
      <c r="A81" s="255"/>
      <c r="B81" s="256"/>
      <c r="C81" s="258"/>
      <c r="D81" s="257"/>
      <c r="E81" s="257"/>
      <c r="F81" s="257"/>
      <c r="G81" s="257"/>
      <c r="H81" s="257"/>
      <c r="I81" s="258"/>
      <c r="J81" s="257"/>
      <c r="K81" s="257"/>
      <c r="L81" s="257"/>
      <c r="M81" s="258"/>
      <c r="N81" s="257"/>
      <c r="O81" s="257"/>
      <c r="P81" s="257"/>
      <c r="Q81" s="258"/>
      <c r="R81" s="257"/>
      <c r="S81" s="255"/>
      <c r="T81" s="256"/>
      <c r="U81" s="257"/>
      <c r="V81" s="258"/>
      <c r="W81" s="258"/>
      <c r="X81" s="258"/>
      <c r="Y81" s="257"/>
      <c r="Z81" s="258"/>
      <c r="AA81" s="258"/>
      <c r="AB81" s="258"/>
      <c r="AC81" s="257"/>
      <c r="AD81" s="258"/>
      <c r="AE81" s="258"/>
      <c r="AF81" s="258"/>
      <c r="AG81" s="256"/>
      <c r="AH81" s="256"/>
      <c r="AI81" s="256"/>
      <c r="AJ81" s="256"/>
      <c r="AK81" s="256"/>
      <c r="AL81" s="256"/>
      <c r="AM81" s="256"/>
      <c r="AN81" s="256"/>
    </row>
    <row r="82" spans="1:40" x14ac:dyDescent="0.2">
      <c r="A82" s="255"/>
      <c r="B82" s="256"/>
      <c r="C82" s="258"/>
      <c r="D82" s="257"/>
      <c r="E82" s="257"/>
      <c r="F82" s="257"/>
      <c r="G82" s="257"/>
      <c r="H82" s="257"/>
      <c r="I82" s="258"/>
      <c r="J82" s="257"/>
      <c r="K82" s="257"/>
      <c r="L82" s="257"/>
      <c r="M82" s="258"/>
      <c r="N82" s="257"/>
      <c r="O82" s="257"/>
      <c r="P82" s="257"/>
      <c r="Q82" s="258"/>
      <c r="R82" s="257"/>
      <c r="S82" s="255"/>
      <c r="T82" s="256"/>
      <c r="U82" s="257"/>
      <c r="V82" s="258"/>
      <c r="W82" s="258"/>
      <c r="X82" s="258"/>
      <c r="Y82" s="257"/>
      <c r="Z82" s="258"/>
      <c r="AA82" s="258"/>
      <c r="AB82" s="258"/>
      <c r="AC82" s="257"/>
      <c r="AD82" s="258"/>
      <c r="AE82" s="258"/>
      <c r="AF82" s="258"/>
      <c r="AG82" s="256"/>
      <c r="AH82" s="256"/>
      <c r="AI82" s="256"/>
      <c r="AJ82" s="256"/>
      <c r="AK82" s="256"/>
      <c r="AL82" s="256"/>
      <c r="AM82" s="256"/>
      <c r="AN82" s="256"/>
    </row>
    <row r="83" spans="1:40" x14ac:dyDescent="0.2">
      <c r="A83" s="255"/>
      <c r="B83" s="256"/>
      <c r="C83" s="258"/>
      <c r="D83" s="257"/>
      <c r="E83" s="257"/>
      <c r="F83" s="257"/>
      <c r="G83" s="257"/>
      <c r="H83" s="257"/>
      <c r="I83" s="258"/>
      <c r="J83" s="257"/>
      <c r="K83" s="257"/>
      <c r="L83" s="257"/>
      <c r="M83" s="258"/>
      <c r="N83" s="257"/>
      <c r="O83" s="257"/>
      <c r="P83" s="257"/>
      <c r="Q83" s="258"/>
      <c r="R83" s="257"/>
      <c r="S83" s="255"/>
      <c r="T83" s="256"/>
      <c r="U83" s="257"/>
      <c r="V83" s="258"/>
      <c r="W83" s="258"/>
      <c r="X83" s="258"/>
      <c r="Y83" s="257"/>
      <c r="Z83" s="258"/>
      <c r="AA83" s="258"/>
      <c r="AB83" s="258"/>
      <c r="AC83" s="257"/>
      <c r="AD83" s="258"/>
      <c r="AE83" s="258"/>
      <c r="AF83" s="258"/>
      <c r="AG83" s="256"/>
      <c r="AH83" s="256"/>
      <c r="AI83" s="256"/>
      <c r="AJ83" s="256"/>
      <c r="AK83" s="256"/>
      <c r="AL83" s="256"/>
      <c r="AM83" s="256"/>
      <c r="AN83" s="256"/>
    </row>
    <row r="84" spans="1:40" x14ac:dyDescent="0.2">
      <c r="A84" s="255"/>
      <c r="B84" s="256"/>
      <c r="C84" s="258"/>
      <c r="D84" s="257"/>
      <c r="E84" s="257"/>
      <c r="F84" s="257"/>
      <c r="G84" s="257"/>
      <c r="H84" s="257"/>
      <c r="I84" s="258"/>
      <c r="J84" s="257"/>
      <c r="K84" s="257"/>
      <c r="L84" s="257"/>
      <c r="M84" s="258"/>
      <c r="N84" s="257"/>
      <c r="O84" s="257"/>
      <c r="P84" s="257"/>
      <c r="Q84" s="258"/>
      <c r="R84" s="257"/>
      <c r="S84" s="255"/>
      <c r="T84" s="256"/>
      <c r="U84" s="257"/>
      <c r="V84" s="258"/>
      <c r="W84" s="258"/>
      <c r="X84" s="258"/>
      <c r="Y84" s="257"/>
      <c r="Z84" s="258"/>
      <c r="AA84" s="258"/>
      <c r="AB84" s="258"/>
      <c r="AC84" s="257"/>
      <c r="AD84" s="258"/>
      <c r="AE84" s="258"/>
      <c r="AF84" s="258"/>
      <c r="AG84" s="256"/>
      <c r="AH84" s="256"/>
      <c r="AI84" s="256"/>
      <c r="AJ84" s="256"/>
      <c r="AK84" s="256"/>
      <c r="AL84" s="256"/>
      <c r="AM84" s="256"/>
      <c r="AN84" s="256"/>
    </row>
    <row r="85" spans="1:40" x14ac:dyDescent="0.2">
      <c r="A85" s="255"/>
      <c r="B85" s="256"/>
      <c r="C85" s="258"/>
      <c r="D85" s="257"/>
      <c r="E85" s="257"/>
      <c r="F85" s="257"/>
      <c r="G85" s="257"/>
      <c r="H85" s="257"/>
      <c r="I85" s="258"/>
      <c r="J85" s="257"/>
      <c r="K85" s="257"/>
      <c r="L85" s="257"/>
      <c r="M85" s="258"/>
      <c r="N85" s="257"/>
      <c r="O85" s="257"/>
      <c r="P85" s="257"/>
      <c r="Q85" s="258"/>
      <c r="R85" s="257"/>
      <c r="S85" s="255"/>
      <c r="T85" s="256"/>
      <c r="U85" s="257"/>
      <c r="V85" s="258"/>
      <c r="W85" s="258"/>
      <c r="X85" s="258"/>
      <c r="Y85" s="257"/>
      <c r="Z85" s="258"/>
      <c r="AA85" s="258"/>
      <c r="AB85" s="258"/>
      <c r="AC85" s="257"/>
      <c r="AD85" s="258"/>
      <c r="AE85" s="258"/>
      <c r="AF85" s="258"/>
      <c r="AG85" s="256"/>
      <c r="AH85" s="256"/>
      <c r="AI85" s="256"/>
      <c r="AJ85" s="256"/>
      <c r="AK85" s="256"/>
      <c r="AL85" s="256"/>
      <c r="AM85" s="256"/>
      <c r="AN85" s="256"/>
    </row>
    <row r="86" spans="1:40" x14ac:dyDescent="0.2">
      <c r="A86" s="255"/>
      <c r="B86" s="256"/>
      <c r="C86" s="258"/>
      <c r="D86" s="257"/>
      <c r="E86" s="257"/>
      <c r="F86" s="257"/>
      <c r="G86" s="257"/>
      <c r="H86" s="257"/>
      <c r="I86" s="258"/>
      <c r="J86" s="257"/>
      <c r="K86" s="257"/>
      <c r="L86" s="257"/>
      <c r="M86" s="258"/>
      <c r="N86" s="257"/>
      <c r="O86" s="257"/>
      <c r="P86" s="257"/>
      <c r="Q86" s="258"/>
      <c r="R86" s="257"/>
      <c r="S86" s="255"/>
      <c r="T86" s="256"/>
      <c r="U86" s="257"/>
      <c r="V86" s="258"/>
      <c r="W86" s="258"/>
      <c r="X86" s="258"/>
      <c r="Y86" s="257"/>
      <c r="Z86" s="258"/>
      <c r="AA86" s="258"/>
      <c r="AB86" s="258"/>
      <c r="AC86" s="257"/>
      <c r="AD86" s="258"/>
      <c r="AE86" s="258"/>
      <c r="AF86" s="258"/>
      <c r="AG86" s="256"/>
      <c r="AH86" s="256"/>
      <c r="AI86" s="256"/>
      <c r="AJ86" s="256"/>
      <c r="AK86" s="256"/>
      <c r="AL86" s="256"/>
      <c r="AM86" s="256"/>
      <c r="AN86" s="256"/>
    </row>
    <row r="87" spans="1:40" x14ac:dyDescent="0.2">
      <c r="A87" s="255"/>
      <c r="B87" s="256"/>
      <c r="C87" s="258"/>
      <c r="D87" s="257"/>
      <c r="E87" s="257"/>
      <c r="F87" s="257"/>
      <c r="G87" s="257"/>
      <c r="H87" s="257"/>
      <c r="I87" s="258"/>
      <c r="J87" s="257"/>
      <c r="K87" s="257"/>
      <c r="L87" s="257"/>
      <c r="M87" s="258"/>
      <c r="N87" s="257"/>
      <c r="O87" s="257"/>
      <c r="P87" s="257"/>
      <c r="Q87" s="258"/>
      <c r="R87" s="257"/>
      <c r="S87" s="255"/>
      <c r="T87" s="256"/>
      <c r="U87" s="257"/>
      <c r="V87" s="258"/>
      <c r="W87" s="258"/>
      <c r="X87" s="258"/>
      <c r="Y87" s="257"/>
      <c r="Z87" s="258"/>
      <c r="AA87" s="258"/>
      <c r="AB87" s="258"/>
      <c r="AC87" s="257"/>
      <c r="AD87" s="258"/>
      <c r="AE87" s="258"/>
      <c r="AF87" s="258"/>
      <c r="AG87" s="256"/>
      <c r="AH87" s="256"/>
      <c r="AI87" s="256"/>
      <c r="AJ87" s="256"/>
      <c r="AK87" s="256"/>
      <c r="AL87" s="256"/>
      <c r="AM87" s="256"/>
      <c r="AN87" s="256"/>
    </row>
    <row r="88" spans="1:40" x14ac:dyDescent="0.2">
      <c r="A88" s="255"/>
      <c r="B88" s="256"/>
      <c r="C88" s="258"/>
      <c r="D88" s="257"/>
      <c r="E88" s="257"/>
      <c r="F88" s="257"/>
      <c r="G88" s="257"/>
      <c r="H88" s="257"/>
      <c r="I88" s="258"/>
      <c r="J88" s="257"/>
      <c r="K88" s="257"/>
      <c r="L88" s="257"/>
      <c r="M88" s="258"/>
      <c r="N88" s="257"/>
      <c r="O88" s="257"/>
      <c r="P88" s="257"/>
      <c r="Q88" s="258"/>
      <c r="R88" s="257"/>
      <c r="S88" s="255"/>
      <c r="T88" s="256"/>
      <c r="U88" s="257"/>
      <c r="V88" s="258"/>
      <c r="W88" s="258"/>
      <c r="X88" s="258"/>
      <c r="Y88" s="257"/>
      <c r="Z88" s="258"/>
      <c r="AA88" s="258"/>
      <c r="AB88" s="258"/>
      <c r="AC88" s="257"/>
      <c r="AD88" s="258"/>
      <c r="AE88" s="258"/>
      <c r="AF88" s="258"/>
      <c r="AG88" s="256"/>
      <c r="AH88" s="256"/>
      <c r="AI88" s="256"/>
      <c r="AJ88" s="256"/>
      <c r="AK88" s="256"/>
      <c r="AL88" s="256"/>
      <c r="AM88" s="256"/>
      <c r="AN88" s="256"/>
    </row>
    <row r="89" spans="1:40" x14ac:dyDescent="0.2">
      <c r="A89" s="255"/>
      <c r="B89" s="256"/>
      <c r="C89" s="258"/>
      <c r="D89" s="257"/>
      <c r="E89" s="257"/>
      <c r="F89" s="257"/>
      <c r="G89" s="257"/>
      <c r="H89" s="257"/>
      <c r="I89" s="258"/>
      <c r="J89" s="257"/>
      <c r="K89" s="257"/>
      <c r="L89" s="257"/>
      <c r="M89" s="258"/>
      <c r="N89" s="257"/>
      <c r="O89" s="257"/>
      <c r="P89" s="257"/>
      <c r="Q89" s="258"/>
      <c r="R89" s="257"/>
      <c r="S89" s="255"/>
      <c r="T89" s="256"/>
      <c r="U89" s="257"/>
      <c r="V89" s="258"/>
      <c r="W89" s="258"/>
      <c r="X89" s="258"/>
      <c r="Y89" s="257"/>
      <c r="Z89" s="258"/>
      <c r="AA89" s="258"/>
      <c r="AB89" s="258"/>
      <c r="AC89" s="257"/>
      <c r="AD89" s="258"/>
      <c r="AE89" s="258"/>
      <c r="AF89" s="258"/>
      <c r="AG89" s="256"/>
      <c r="AH89" s="256"/>
      <c r="AI89" s="256"/>
      <c r="AJ89" s="256"/>
      <c r="AK89" s="256"/>
      <c r="AL89" s="256"/>
      <c r="AM89" s="256"/>
      <c r="AN89" s="256"/>
    </row>
    <row r="90" spans="1:40" x14ac:dyDescent="0.2">
      <c r="A90" s="255"/>
      <c r="B90" s="256"/>
      <c r="C90" s="258"/>
      <c r="D90" s="257"/>
      <c r="E90" s="257"/>
      <c r="F90" s="257"/>
      <c r="G90" s="257"/>
      <c r="H90" s="257"/>
      <c r="I90" s="258"/>
      <c r="J90" s="257"/>
      <c r="K90" s="257"/>
      <c r="L90" s="257"/>
      <c r="M90" s="258"/>
      <c r="N90" s="257"/>
      <c r="O90" s="257"/>
      <c r="P90" s="257"/>
      <c r="Q90" s="258"/>
      <c r="R90" s="257"/>
      <c r="S90" s="255"/>
      <c r="T90" s="256"/>
      <c r="U90" s="257"/>
      <c r="V90" s="258"/>
      <c r="W90" s="258"/>
      <c r="X90" s="258"/>
      <c r="Y90" s="257"/>
      <c r="Z90" s="258"/>
      <c r="AA90" s="258"/>
      <c r="AB90" s="258"/>
      <c r="AC90" s="257"/>
      <c r="AD90" s="258"/>
      <c r="AE90" s="258"/>
      <c r="AF90" s="258"/>
      <c r="AG90" s="256"/>
      <c r="AH90" s="256"/>
      <c r="AI90" s="256"/>
      <c r="AJ90" s="256"/>
      <c r="AK90" s="256"/>
      <c r="AL90" s="256"/>
      <c r="AM90" s="256"/>
      <c r="AN90" s="256"/>
    </row>
    <row r="91" spans="1:40" x14ac:dyDescent="0.2">
      <c r="A91" s="255"/>
      <c r="B91" s="256"/>
      <c r="C91" s="258"/>
      <c r="D91" s="257"/>
      <c r="E91" s="257"/>
      <c r="F91" s="257"/>
      <c r="G91" s="257"/>
      <c r="H91" s="257"/>
      <c r="I91" s="258"/>
      <c r="J91" s="257"/>
      <c r="K91" s="257"/>
      <c r="L91" s="257"/>
      <c r="M91" s="258"/>
      <c r="N91" s="257"/>
      <c r="O91" s="257"/>
      <c r="P91" s="257"/>
      <c r="Q91" s="258"/>
      <c r="R91" s="257"/>
      <c r="S91" s="255"/>
      <c r="T91" s="256"/>
      <c r="U91" s="257"/>
      <c r="V91" s="258"/>
      <c r="W91" s="258"/>
      <c r="X91" s="258"/>
      <c r="Y91" s="257"/>
      <c r="Z91" s="258"/>
      <c r="AA91" s="258"/>
      <c r="AB91" s="258"/>
      <c r="AC91" s="257"/>
      <c r="AD91" s="258"/>
      <c r="AE91" s="258"/>
      <c r="AF91" s="258"/>
      <c r="AG91" s="256"/>
      <c r="AH91" s="256"/>
      <c r="AI91" s="256"/>
      <c r="AJ91" s="256"/>
      <c r="AK91" s="256"/>
      <c r="AL91" s="256"/>
      <c r="AM91" s="256"/>
      <c r="AN91" s="256"/>
    </row>
    <row r="92" spans="1:40" x14ac:dyDescent="0.2">
      <c r="A92" s="255"/>
      <c r="B92" s="256"/>
      <c r="C92" s="258"/>
      <c r="D92" s="257"/>
      <c r="E92" s="257"/>
      <c r="F92" s="257"/>
      <c r="G92" s="257"/>
      <c r="H92" s="257"/>
      <c r="I92" s="258"/>
      <c r="J92" s="257"/>
      <c r="K92" s="257"/>
      <c r="L92" s="257"/>
      <c r="M92" s="258"/>
      <c r="N92" s="257"/>
      <c r="O92" s="257"/>
      <c r="P92" s="257"/>
      <c r="Q92" s="258"/>
      <c r="R92" s="257"/>
      <c r="S92" s="255"/>
      <c r="T92" s="256"/>
      <c r="U92" s="257"/>
      <c r="V92" s="258"/>
      <c r="W92" s="258"/>
      <c r="X92" s="258"/>
      <c r="Y92" s="257"/>
      <c r="Z92" s="258"/>
      <c r="AA92" s="258"/>
      <c r="AB92" s="258"/>
      <c r="AC92" s="257"/>
      <c r="AD92" s="258"/>
      <c r="AE92" s="258"/>
      <c r="AF92" s="258"/>
      <c r="AG92" s="256"/>
      <c r="AH92" s="256"/>
      <c r="AI92" s="256"/>
      <c r="AJ92" s="256"/>
      <c r="AK92" s="256"/>
      <c r="AL92" s="256"/>
      <c r="AM92" s="256"/>
      <c r="AN92" s="256"/>
    </row>
  </sheetData>
  <mergeCells count="29">
    <mergeCell ref="AC4:AD4"/>
    <mergeCell ref="AE4:AF4"/>
    <mergeCell ref="M4:N4"/>
    <mergeCell ref="O4:P4"/>
    <mergeCell ref="Q4:R4"/>
    <mergeCell ref="U4:V4"/>
    <mergeCell ref="W4:X4"/>
    <mergeCell ref="Y4:Z4"/>
    <mergeCell ref="S3:S4"/>
    <mergeCell ref="T3:T4"/>
    <mergeCell ref="U3:X3"/>
    <mergeCell ref="Y3:AB3"/>
    <mergeCell ref="AC3:AF3"/>
    <mergeCell ref="A1:R1"/>
    <mergeCell ref="S1:AF1"/>
    <mergeCell ref="A2:R2"/>
    <mergeCell ref="S2:AF2"/>
    <mergeCell ref="A3:A4"/>
    <mergeCell ref="B3:B4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AA4:A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L11" sqref="L11"/>
    </sheetView>
  </sheetViews>
  <sheetFormatPr defaultRowHeight="15" x14ac:dyDescent="0.25"/>
  <cols>
    <col min="1" max="1" width="7.7109375" customWidth="1"/>
    <col min="2" max="2" width="47" customWidth="1"/>
    <col min="3" max="3" width="16.5703125" customWidth="1"/>
    <col min="4" max="4" width="23.7109375" customWidth="1"/>
    <col min="5" max="5" width="18.5703125" customWidth="1"/>
    <col min="6" max="6" width="21.140625" customWidth="1"/>
  </cols>
  <sheetData>
    <row r="1" spans="1:6" ht="26.25" x14ac:dyDescent="0.4">
      <c r="A1" s="737" t="s">
        <v>126</v>
      </c>
      <c r="B1" s="737"/>
      <c r="C1" s="737"/>
      <c r="D1" s="737"/>
      <c r="E1" s="737"/>
      <c r="F1" s="737"/>
    </row>
    <row r="2" spans="1:6" ht="26.25" x14ac:dyDescent="0.4">
      <c r="A2" s="737" t="s">
        <v>480</v>
      </c>
      <c r="B2" s="737"/>
      <c r="C2" s="737"/>
      <c r="D2" s="737"/>
      <c r="E2" s="737"/>
      <c r="F2" s="737"/>
    </row>
    <row r="3" spans="1:6" ht="117" customHeight="1" x14ac:dyDescent="0.25">
      <c r="A3" s="738" t="s">
        <v>481</v>
      </c>
      <c r="B3" s="739" t="s">
        <v>3</v>
      </c>
      <c r="C3" s="740" t="s">
        <v>482</v>
      </c>
      <c r="D3" s="741"/>
      <c r="E3" s="740" t="s">
        <v>483</v>
      </c>
      <c r="F3" s="741"/>
    </row>
    <row r="4" spans="1:6" ht="70.5" customHeight="1" x14ac:dyDescent="0.35">
      <c r="A4" s="738"/>
      <c r="B4" s="739"/>
      <c r="C4" s="283" t="s">
        <v>317</v>
      </c>
      <c r="D4" s="284" t="s">
        <v>484</v>
      </c>
      <c r="E4" s="283" t="s">
        <v>317</v>
      </c>
      <c r="F4" s="284" t="s">
        <v>484</v>
      </c>
    </row>
    <row r="5" spans="1:6" ht="18.75" customHeight="1" x14ac:dyDescent="0.35">
      <c r="A5" s="156">
        <v>1</v>
      </c>
      <c r="B5" s="285" t="s">
        <v>13</v>
      </c>
      <c r="C5" s="285">
        <v>57418</v>
      </c>
      <c r="D5" s="285">
        <v>54547</v>
      </c>
      <c r="E5" s="285">
        <v>117418</v>
      </c>
      <c r="F5" s="285">
        <v>111559</v>
      </c>
    </row>
    <row r="6" spans="1:6" ht="18.75" customHeight="1" x14ac:dyDescent="0.35">
      <c r="A6" s="156">
        <v>2</v>
      </c>
      <c r="B6" s="285" t="s">
        <v>14</v>
      </c>
      <c r="C6" s="285">
        <v>96199</v>
      </c>
      <c r="D6" s="285">
        <v>79164</v>
      </c>
      <c r="E6" s="285">
        <v>70483.399999999994</v>
      </c>
      <c r="F6" s="285">
        <v>54931.7</v>
      </c>
    </row>
    <row r="7" spans="1:6" ht="18.75" customHeight="1" x14ac:dyDescent="0.35">
      <c r="A7" s="156">
        <v>3</v>
      </c>
      <c r="B7" s="285" t="s">
        <v>15</v>
      </c>
      <c r="C7" s="285">
        <v>61843</v>
      </c>
      <c r="D7" s="285">
        <v>60774</v>
      </c>
      <c r="E7" s="285">
        <v>57860.43</v>
      </c>
      <c r="F7" s="285">
        <v>52834.46</v>
      </c>
    </row>
    <row r="8" spans="1:6" ht="18.75" customHeight="1" x14ac:dyDescent="0.35">
      <c r="A8" s="156">
        <v>4</v>
      </c>
      <c r="B8" s="285" t="s">
        <v>16</v>
      </c>
      <c r="C8" s="285">
        <v>645</v>
      </c>
      <c r="D8" s="285">
        <v>645</v>
      </c>
      <c r="E8" s="285">
        <v>3848</v>
      </c>
      <c r="F8" s="285">
        <v>3848</v>
      </c>
    </row>
    <row r="9" spans="1:6" ht="18.75" customHeight="1" x14ac:dyDescent="0.35">
      <c r="A9" s="156">
        <v>5</v>
      </c>
      <c r="B9" s="285" t="s">
        <v>20</v>
      </c>
      <c r="C9" s="285">
        <v>24</v>
      </c>
      <c r="D9" s="285">
        <v>24</v>
      </c>
      <c r="E9" s="285">
        <v>12</v>
      </c>
      <c r="F9" s="285">
        <v>12</v>
      </c>
    </row>
    <row r="10" spans="1:6" ht="18.75" customHeight="1" x14ac:dyDescent="0.35">
      <c r="A10" s="156">
        <v>6</v>
      </c>
      <c r="B10" s="285" t="s">
        <v>21</v>
      </c>
      <c r="C10" s="285">
        <v>84</v>
      </c>
      <c r="D10" s="285">
        <v>0</v>
      </c>
      <c r="E10" s="285">
        <v>168.45</v>
      </c>
      <c r="F10" s="285">
        <v>0</v>
      </c>
    </row>
    <row r="11" spans="1:6" ht="18.75" customHeight="1" x14ac:dyDescent="0.35">
      <c r="A11" s="156">
        <v>7</v>
      </c>
      <c r="B11" s="285" t="s">
        <v>22</v>
      </c>
      <c r="C11" s="285">
        <v>21988</v>
      </c>
      <c r="D11" s="285">
        <v>21988</v>
      </c>
      <c r="E11" s="285">
        <v>37372</v>
      </c>
      <c r="F11" s="285">
        <v>37372</v>
      </c>
    </row>
    <row r="12" spans="1:6" ht="18.75" customHeight="1" x14ac:dyDescent="0.35">
      <c r="A12" s="156">
        <v>8</v>
      </c>
      <c r="B12" s="285" t="s">
        <v>23</v>
      </c>
      <c r="C12" s="285">
        <v>263</v>
      </c>
      <c r="D12" s="285">
        <v>231</v>
      </c>
      <c r="E12" s="285">
        <v>1038</v>
      </c>
      <c r="F12" s="285">
        <v>953</v>
      </c>
    </row>
    <row r="13" spans="1:6" ht="18.75" customHeight="1" x14ac:dyDescent="0.35">
      <c r="A13" s="156">
        <v>9</v>
      </c>
      <c r="B13" s="285" t="s">
        <v>24</v>
      </c>
      <c r="C13" s="285">
        <v>0</v>
      </c>
      <c r="D13" s="285">
        <v>0</v>
      </c>
      <c r="E13" s="285">
        <v>0</v>
      </c>
      <c r="F13" s="285">
        <v>0</v>
      </c>
    </row>
    <row r="14" spans="1:6" ht="18.75" customHeight="1" x14ac:dyDescent="0.35">
      <c r="A14" s="156">
        <v>10</v>
      </c>
      <c r="B14" s="285" t="s">
        <v>25</v>
      </c>
      <c r="C14" s="285">
        <v>346</v>
      </c>
      <c r="D14" s="285">
        <v>346</v>
      </c>
      <c r="E14" s="285">
        <v>1044.21</v>
      </c>
      <c r="F14" s="285">
        <v>1044.21</v>
      </c>
    </row>
    <row r="15" spans="1:6" ht="18.75" customHeight="1" x14ac:dyDescent="0.35">
      <c r="A15" s="156">
        <v>11</v>
      </c>
      <c r="B15" s="285" t="s">
        <v>26</v>
      </c>
      <c r="C15" s="285">
        <v>0</v>
      </c>
      <c r="D15" s="285">
        <v>0</v>
      </c>
      <c r="E15" s="285">
        <v>0</v>
      </c>
      <c r="F15" s="285">
        <v>0</v>
      </c>
    </row>
    <row r="16" spans="1:6" ht="18.75" customHeight="1" x14ac:dyDescent="0.35">
      <c r="A16" s="156">
        <v>12</v>
      </c>
      <c r="B16" s="285" t="s">
        <v>27</v>
      </c>
      <c r="C16" s="285">
        <v>202</v>
      </c>
      <c r="D16" s="285">
        <v>202</v>
      </c>
      <c r="E16" s="285">
        <v>756.77</v>
      </c>
      <c r="F16" s="285">
        <v>756.77</v>
      </c>
    </row>
    <row r="17" spans="1:6" ht="18.75" customHeight="1" x14ac:dyDescent="0.35">
      <c r="A17" s="156">
        <v>13</v>
      </c>
      <c r="B17" s="285" t="s">
        <v>28</v>
      </c>
      <c r="C17" s="285">
        <v>3</v>
      </c>
      <c r="D17" s="285">
        <v>2</v>
      </c>
      <c r="E17" s="285">
        <v>6</v>
      </c>
      <c r="F17" s="285">
        <v>5</v>
      </c>
    </row>
    <row r="18" spans="1:6" ht="18.75" customHeight="1" x14ac:dyDescent="0.35">
      <c r="A18" s="156">
        <v>14</v>
      </c>
      <c r="B18" s="285" t="s">
        <v>29</v>
      </c>
      <c r="C18" s="285">
        <v>15</v>
      </c>
      <c r="D18" s="285">
        <v>3</v>
      </c>
      <c r="E18" s="285">
        <v>64</v>
      </c>
      <c r="F18" s="285">
        <v>21</v>
      </c>
    </row>
    <row r="19" spans="1:6" ht="18.75" customHeight="1" x14ac:dyDescent="0.35">
      <c r="A19" s="156">
        <v>15</v>
      </c>
      <c r="B19" s="285" t="s">
        <v>30</v>
      </c>
      <c r="C19" s="285">
        <v>0</v>
      </c>
      <c r="D19" s="285">
        <v>0</v>
      </c>
      <c r="E19" s="285">
        <v>0</v>
      </c>
      <c r="F19" s="285">
        <v>0</v>
      </c>
    </row>
    <row r="20" spans="1:6" ht="18.75" customHeight="1" x14ac:dyDescent="0.35">
      <c r="A20" s="156">
        <v>16</v>
      </c>
      <c r="B20" s="285" t="s">
        <v>31</v>
      </c>
      <c r="C20" s="285">
        <v>27</v>
      </c>
      <c r="D20" s="285">
        <v>4</v>
      </c>
      <c r="E20" s="285">
        <v>66</v>
      </c>
      <c r="F20" s="285">
        <v>4</v>
      </c>
    </row>
    <row r="21" spans="1:6" ht="18.75" customHeight="1" x14ac:dyDescent="0.35">
      <c r="A21" s="156">
        <v>17</v>
      </c>
      <c r="B21" s="285" t="s">
        <v>32</v>
      </c>
      <c r="C21" s="285">
        <v>14250</v>
      </c>
      <c r="D21" s="285">
        <v>14250</v>
      </c>
      <c r="E21" s="285">
        <v>2070.52</v>
      </c>
      <c r="F21" s="285">
        <v>2064.58</v>
      </c>
    </row>
    <row r="22" spans="1:6" ht="18.75" customHeight="1" x14ac:dyDescent="0.35">
      <c r="A22" s="156">
        <v>18</v>
      </c>
      <c r="B22" s="285" t="s">
        <v>33</v>
      </c>
      <c r="C22" s="285">
        <v>0</v>
      </c>
      <c r="D22" s="285">
        <v>0</v>
      </c>
      <c r="E22" s="285">
        <v>0</v>
      </c>
      <c r="F22" s="285">
        <v>0</v>
      </c>
    </row>
    <row r="23" spans="1:6" ht="18.75" customHeight="1" x14ac:dyDescent="0.35">
      <c r="A23" s="156">
        <v>19</v>
      </c>
      <c r="B23" s="285" t="s">
        <v>37</v>
      </c>
      <c r="C23" s="285">
        <v>3052</v>
      </c>
      <c r="D23" s="285">
        <v>2992</v>
      </c>
      <c r="E23" s="285">
        <v>922.72</v>
      </c>
      <c r="F23" s="285">
        <v>860.28</v>
      </c>
    </row>
    <row r="24" spans="1:6" ht="18.75" customHeight="1" x14ac:dyDescent="0.35">
      <c r="A24" s="156">
        <v>20</v>
      </c>
      <c r="B24" s="285" t="s">
        <v>38</v>
      </c>
      <c r="C24" s="285">
        <v>285</v>
      </c>
      <c r="D24" s="285">
        <v>254</v>
      </c>
      <c r="E24" s="285">
        <v>1350</v>
      </c>
      <c r="F24" s="285">
        <v>1180</v>
      </c>
    </row>
    <row r="25" spans="1:6" ht="18.75" customHeight="1" x14ac:dyDescent="0.35">
      <c r="A25" s="156">
        <v>21</v>
      </c>
      <c r="B25" s="285" t="s">
        <v>39</v>
      </c>
      <c r="C25" s="285">
        <v>0</v>
      </c>
      <c r="D25" s="285">
        <v>0</v>
      </c>
      <c r="E25" s="285">
        <v>0</v>
      </c>
      <c r="F25" s="285">
        <v>0</v>
      </c>
    </row>
    <row r="26" spans="1:6" ht="18.75" customHeight="1" x14ac:dyDescent="0.35">
      <c r="A26" s="156">
        <v>22</v>
      </c>
      <c r="B26" s="285" t="s">
        <v>40</v>
      </c>
      <c r="C26" s="285">
        <v>0</v>
      </c>
      <c r="D26" s="285">
        <v>0</v>
      </c>
      <c r="E26" s="285">
        <v>0</v>
      </c>
      <c r="F26" s="285">
        <v>0</v>
      </c>
    </row>
    <row r="27" spans="1:6" ht="18.75" customHeight="1" x14ac:dyDescent="0.35">
      <c r="A27" s="156">
        <v>23</v>
      </c>
      <c r="B27" s="285" t="s">
        <v>41</v>
      </c>
      <c r="C27" s="285">
        <v>0</v>
      </c>
      <c r="D27" s="285">
        <v>0</v>
      </c>
      <c r="E27" s="285">
        <v>0</v>
      </c>
      <c r="F27" s="285">
        <v>0</v>
      </c>
    </row>
    <row r="28" spans="1:6" ht="18.75" customHeight="1" x14ac:dyDescent="0.35">
      <c r="A28" s="156">
        <v>24</v>
      </c>
      <c r="B28" s="285" t="s">
        <v>42</v>
      </c>
      <c r="C28" s="285">
        <v>0</v>
      </c>
      <c r="D28" s="285">
        <v>0</v>
      </c>
      <c r="E28" s="285">
        <v>0</v>
      </c>
      <c r="F28" s="285">
        <v>0</v>
      </c>
    </row>
    <row r="29" spans="1:6" ht="18.75" customHeight="1" x14ac:dyDescent="0.35">
      <c r="A29" s="156">
        <v>25</v>
      </c>
      <c r="B29" s="285" t="s">
        <v>43</v>
      </c>
      <c r="C29" s="285">
        <v>0</v>
      </c>
      <c r="D29" s="285">
        <v>0</v>
      </c>
      <c r="E29" s="285">
        <v>0</v>
      </c>
      <c r="F29" s="285">
        <v>0</v>
      </c>
    </row>
    <row r="30" spans="1:6" ht="18.75" customHeight="1" x14ac:dyDescent="0.35">
      <c r="A30" s="156">
        <v>26</v>
      </c>
      <c r="B30" s="285" t="s">
        <v>44</v>
      </c>
      <c r="C30" s="285">
        <v>0</v>
      </c>
      <c r="D30" s="285">
        <v>0</v>
      </c>
      <c r="E30" s="285">
        <v>0</v>
      </c>
      <c r="F30" s="285">
        <v>0</v>
      </c>
    </row>
    <row r="31" spans="1:6" ht="18.75" customHeight="1" x14ac:dyDescent="0.35">
      <c r="A31" s="156">
        <v>27</v>
      </c>
      <c r="B31" s="285" t="s">
        <v>45</v>
      </c>
      <c r="C31" s="285">
        <v>0</v>
      </c>
      <c r="D31" s="285">
        <v>0</v>
      </c>
      <c r="E31" s="285">
        <v>0</v>
      </c>
      <c r="F31" s="285">
        <v>0</v>
      </c>
    </row>
    <row r="32" spans="1:6" ht="18.75" customHeight="1" x14ac:dyDescent="0.35">
      <c r="A32" s="156">
        <v>28</v>
      </c>
      <c r="B32" s="285" t="s">
        <v>46</v>
      </c>
      <c r="C32" s="285">
        <v>0</v>
      </c>
      <c r="D32" s="285">
        <v>0</v>
      </c>
      <c r="E32" s="285">
        <v>0</v>
      </c>
      <c r="F32" s="285">
        <v>0</v>
      </c>
    </row>
    <row r="33" spans="1:6" ht="18.75" customHeight="1" x14ac:dyDescent="0.35">
      <c r="A33" s="156">
        <v>29</v>
      </c>
      <c r="B33" s="285" t="s">
        <v>47</v>
      </c>
      <c r="C33" s="285">
        <v>0</v>
      </c>
      <c r="D33" s="285">
        <v>0</v>
      </c>
      <c r="E33" s="285">
        <v>0</v>
      </c>
      <c r="F33" s="285">
        <v>0</v>
      </c>
    </row>
    <row r="34" spans="1:6" ht="18.75" customHeight="1" x14ac:dyDescent="0.35">
      <c r="A34" s="156">
        <v>30</v>
      </c>
      <c r="B34" s="285" t="s">
        <v>48</v>
      </c>
      <c r="C34" s="285">
        <v>0</v>
      </c>
      <c r="D34" s="285">
        <v>0</v>
      </c>
      <c r="E34" s="285">
        <v>0</v>
      </c>
      <c r="F34" s="285">
        <v>0</v>
      </c>
    </row>
    <row r="35" spans="1:6" ht="18.75" customHeight="1" x14ac:dyDescent="0.35">
      <c r="A35" s="156">
        <v>31</v>
      </c>
      <c r="B35" s="285" t="s">
        <v>49</v>
      </c>
      <c r="C35" s="285">
        <v>0</v>
      </c>
      <c r="D35" s="285">
        <v>0</v>
      </c>
      <c r="E35" s="285">
        <v>0</v>
      </c>
      <c r="F35" s="285">
        <v>0</v>
      </c>
    </row>
    <row r="36" spans="1:6" ht="18.75" customHeight="1" x14ac:dyDescent="0.35">
      <c r="A36" s="156">
        <v>32</v>
      </c>
      <c r="B36" s="285" t="s">
        <v>50</v>
      </c>
      <c r="C36" s="285">
        <v>0</v>
      </c>
      <c r="D36" s="285">
        <v>0</v>
      </c>
      <c r="E36" s="285">
        <v>0</v>
      </c>
      <c r="F36" s="285">
        <v>0</v>
      </c>
    </row>
    <row r="37" spans="1:6" ht="18.75" customHeight="1" x14ac:dyDescent="0.35">
      <c r="A37" s="156">
        <v>33</v>
      </c>
      <c r="B37" s="285" t="s">
        <v>51</v>
      </c>
      <c r="C37" s="285">
        <v>13792</v>
      </c>
      <c r="D37" s="285">
        <v>13792</v>
      </c>
      <c r="E37" s="285">
        <v>44964.47</v>
      </c>
      <c r="F37" s="285">
        <v>44964.47</v>
      </c>
    </row>
    <row r="38" spans="1:6" ht="18.75" customHeight="1" x14ac:dyDescent="0.35">
      <c r="A38" s="156">
        <v>34</v>
      </c>
      <c r="B38" s="285" t="s">
        <v>52</v>
      </c>
      <c r="C38" s="285">
        <v>0</v>
      </c>
      <c r="D38" s="285">
        <v>0</v>
      </c>
      <c r="E38" s="285">
        <v>0</v>
      </c>
      <c r="F38" s="285">
        <v>0</v>
      </c>
    </row>
    <row r="39" spans="1:6" ht="18.75" customHeight="1" x14ac:dyDescent="0.35">
      <c r="A39" s="156">
        <v>35</v>
      </c>
      <c r="B39" s="285" t="s">
        <v>53</v>
      </c>
      <c r="C39" s="285">
        <v>0</v>
      </c>
      <c r="D39" s="285">
        <v>0</v>
      </c>
      <c r="E39" s="285">
        <v>0</v>
      </c>
      <c r="F39" s="285">
        <v>0</v>
      </c>
    </row>
    <row r="40" spans="1:6" ht="18.75" customHeight="1" x14ac:dyDescent="0.35">
      <c r="A40" s="156">
        <v>36</v>
      </c>
      <c r="B40" s="285" t="s">
        <v>54</v>
      </c>
      <c r="C40" s="285">
        <v>0</v>
      </c>
      <c r="D40" s="285">
        <v>0</v>
      </c>
      <c r="E40" s="285">
        <v>0</v>
      </c>
      <c r="F40" s="285">
        <v>0</v>
      </c>
    </row>
    <row r="41" spans="1:6" ht="18.75" customHeight="1" x14ac:dyDescent="0.35">
      <c r="A41" s="156">
        <v>37</v>
      </c>
      <c r="B41" s="285" t="s">
        <v>55</v>
      </c>
      <c r="C41" s="285">
        <v>0</v>
      </c>
      <c r="D41" s="285">
        <v>0</v>
      </c>
      <c r="E41" s="285">
        <v>0</v>
      </c>
      <c r="F41" s="285">
        <v>0</v>
      </c>
    </row>
    <row r="42" spans="1:6" ht="18.75" customHeight="1" x14ac:dyDescent="0.35">
      <c r="A42" s="156">
        <v>38</v>
      </c>
      <c r="B42" s="285" t="s">
        <v>56</v>
      </c>
      <c r="C42" s="285">
        <v>0</v>
      </c>
      <c r="D42" s="285">
        <v>0</v>
      </c>
      <c r="E42" s="285">
        <v>0</v>
      </c>
      <c r="F42" s="285">
        <v>0</v>
      </c>
    </row>
    <row r="43" spans="1:6" ht="18.75" customHeight="1" x14ac:dyDescent="0.35">
      <c r="A43" s="156">
        <v>39</v>
      </c>
      <c r="B43" s="285" t="s">
        <v>57</v>
      </c>
      <c r="C43" s="285">
        <v>0</v>
      </c>
      <c r="D43" s="285">
        <v>0</v>
      </c>
      <c r="E43" s="285">
        <v>0</v>
      </c>
      <c r="F43" s="285">
        <v>0</v>
      </c>
    </row>
    <row r="44" spans="1:6" ht="33" customHeight="1" x14ac:dyDescent="0.35">
      <c r="A44" s="156"/>
      <c r="B44" s="286" t="s">
        <v>485</v>
      </c>
      <c r="C44" s="287">
        <f>SUM(C5:C43)</f>
        <v>270436</v>
      </c>
      <c r="D44" s="287">
        <f t="shared" ref="D44:F44" si="0">SUM(D5:D43)</f>
        <v>249218</v>
      </c>
      <c r="E44" s="287">
        <f t="shared" si="0"/>
        <v>339444.97000000009</v>
      </c>
      <c r="F44" s="287">
        <f t="shared" si="0"/>
        <v>312410.47000000009</v>
      </c>
    </row>
    <row r="45" spans="1:6" ht="18.75" customHeight="1" x14ac:dyDescent="0.35">
      <c r="A45" s="156">
        <v>40</v>
      </c>
      <c r="B45" s="285" t="s">
        <v>61</v>
      </c>
      <c r="C45" s="285">
        <v>76292</v>
      </c>
      <c r="D45" s="285">
        <v>69701</v>
      </c>
      <c r="E45" s="285">
        <v>149184</v>
      </c>
      <c r="F45" s="285">
        <v>132950</v>
      </c>
    </row>
    <row r="46" spans="1:6" ht="18.75" customHeight="1" x14ac:dyDescent="0.35">
      <c r="A46" s="156">
        <v>41</v>
      </c>
      <c r="B46" s="285" t="s">
        <v>62</v>
      </c>
      <c r="C46" s="285">
        <v>5952</v>
      </c>
      <c r="D46" s="285">
        <v>5952</v>
      </c>
      <c r="E46" s="285">
        <v>10157.299999999999</v>
      </c>
      <c r="F46" s="285">
        <v>10157.299999999999</v>
      </c>
    </row>
    <row r="47" spans="1:6" ht="33.75" customHeight="1" x14ac:dyDescent="0.35">
      <c r="A47" s="156"/>
      <c r="B47" s="286" t="s">
        <v>486</v>
      </c>
      <c r="C47" s="287">
        <f>SUM(C45:C46)</f>
        <v>82244</v>
      </c>
      <c r="D47" s="287">
        <f>SUM(D45:D46)</f>
        <v>75653</v>
      </c>
      <c r="E47" s="287">
        <f>SUM(E45:E46)</f>
        <v>159341.29999999999</v>
      </c>
      <c r="F47" s="287">
        <f>SUM(F45:F46)</f>
        <v>143107.29999999999</v>
      </c>
    </row>
    <row r="48" spans="1:6" ht="18.75" customHeight="1" x14ac:dyDescent="0.35">
      <c r="A48" s="156">
        <v>42</v>
      </c>
      <c r="B48" s="285" t="s">
        <v>68</v>
      </c>
      <c r="C48" s="285">
        <v>0</v>
      </c>
      <c r="D48" s="285">
        <v>0</v>
      </c>
      <c r="E48" s="285">
        <v>0</v>
      </c>
      <c r="F48" s="285">
        <v>0</v>
      </c>
    </row>
    <row r="49" spans="1:6" ht="18.75" customHeight="1" x14ac:dyDescent="0.35">
      <c r="A49" s="156">
        <v>43</v>
      </c>
      <c r="B49" s="285" t="s">
        <v>69</v>
      </c>
      <c r="C49" s="285">
        <v>19084</v>
      </c>
      <c r="D49" s="285">
        <v>18820</v>
      </c>
      <c r="E49" s="285">
        <v>55852</v>
      </c>
      <c r="F49" s="285">
        <v>48756</v>
      </c>
    </row>
    <row r="50" spans="1:6" ht="18.75" customHeight="1" x14ac:dyDescent="0.35">
      <c r="A50" s="156">
        <v>44</v>
      </c>
      <c r="B50" s="285" t="s">
        <v>70</v>
      </c>
      <c r="C50" s="285">
        <v>0</v>
      </c>
      <c r="D50" s="285">
        <v>0</v>
      </c>
      <c r="E50" s="285">
        <v>0</v>
      </c>
      <c r="F50" s="285">
        <v>0</v>
      </c>
    </row>
    <row r="51" spans="1:6" ht="36.75" customHeight="1" x14ac:dyDescent="0.35">
      <c r="A51" s="156"/>
      <c r="B51" s="286" t="s">
        <v>487</v>
      </c>
      <c r="C51" s="287">
        <f>SUM(C48:C50)</f>
        <v>19084</v>
      </c>
      <c r="D51" s="287">
        <f t="shared" ref="D51:F51" si="1">SUM(D48:D50)</f>
        <v>18820</v>
      </c>
      <c r="E51" s="287">
        <f t="shared" si="1"/>
        <v>55852</v>
      </c>
      <c r="F51" s="287">
        <f t="shared" si="1"/>
        <v>48756</v>
      </c>
    </row>
    <row r="52" spans="1:6" ht="27.75" customHeight="1" x14ac:dyDescent="0.35">
      <c r="A52" s="156">
        <v>45</v>
      </c>
      <c r="B52" s="285" t="s">
        <v>73</v>
      </c>
      <c r="C52" s="287">
        <v>0</v>
      </c>
      <c r="D52" s="287">
        <v>0</v>
      </c>
      <c r="E52" s="287">
        <v>0</v>
      </c>
      <c r="F52" s="287">
        <v>0</v>
      </c>
    </row>
    <row r="53" spans="1:6" ht="27.75" customHeight="1" x14ac:dyDescent="0.35">
      <c r="A53" s="156"/>
      <c r="B53" s="286" t="s">
        <v>488</v>
      </c>
      <c r="C53" s="287">
        <f>C52</f>
        <v>0</v>
      </c>
      <c r="D53" s="287">
        <f t="shared" ref="D53:F53" si="2">D52</f>
        <v>0</v>
      </c>
      <c r="E53" s="287">
        <f t="shared" si="2"/>
        <v>0</v>
      </c>
      <c r="F53" s="287">
        <f t="shared" si="2"/>
        <v>0</v>
      </c>
    </row>
    <row r="54" spans="1:6" ht="27.75" customHeight="1" x14ac:dyDescent="0.35">
      <c r="A54" s="156">
        <v>46</v>
      </c>
      <c r="B54" s="285" t="s">
        <v>77</v>
      </c>
      <c r="C54" s="285">
        <v>0</v>
      </c>
      <c r="D54" s="285">
        <v>0</v>
      </c>
      <c r="E54" s="285">
        <v>0</v>
      </c>
      <c r="F54" s="285">
        <v>0</v>
      </c>
    </row>
    <row r="55" spans="1:6" ht="26.25" customHeight="1" x14ac:dyDescent="0.35">
      <c r="A55" s="156">
        <v>47</v>
      </c>
      <c r="B55" s="285" t="s">
        <v>78</v>
      </c>
      <c r="C55" s="285">
        <v>0</v>
      </c>
      <c r="D55" s="285">
        <v>0</v>
      </c>
      <c r="E55" s="285">
        <v>0</v>
      </c>
      <c r="F55" s="285">
        <v>0</v>
      </c>
    </row>
    <row r="56" spans="1:6" ht="27.75" customHeight="1" x14ac:dyDescent="0.35">
      <c r="A56" s="156"/>
      <c r="B56" s="286" t="s">
        <v>489</v>
      </c>
      <c r="C56" s="287">
        <f>SUM(C54:C55)</f>
        <v>0</v>
      </c>
      <c r="D56" s="287">
        <f t="shared" ref="D56:F56" si="3">SUM(D54:D55)</f>
        <v>0</v>
      </c>
      <c r="E56" s="287">
        <f t="shared" si="3"/>
        <v>0</v>
      </c>
      <c r="F56" s="287">
        <f t="shared" si="3"/>
        <v>0</v>
      </c>
    </row>
    <row r="57" spans="1:6" ht="27.75" customHeight="1" x14ac:dyDescent="0.35">
      <c r="A57" s="156">
        <v>48</v>
      </c>
      <c r="B57" s="285" t="s">
        <v>82</v>
      </c>
      <c r="C57" s="285">
        <v>0</v>
      </c>
      <c r="D57" s="285">
        <v>0</v>
      </c>
      <c r="E57" s="285">
        <v>0</v>
      </c>
      <c r="F57" s="285">
        <v>0</v>
      </c>
    </row>
    <row r="58" spans="1:6" ht="27.75" customHeight="1" x14ac:dyDescent="0.35">
      <c r="A58" s="156"/>
      <c r="B58" s="286" t="s">
        <v>490</v>
      </c>
      <c r="C58" s="287">
        <f>C57</f>
        <v>0</v>
      </c>
      <c r="D58" s="287">
        <f t="shared" ref="D58:F58" si="4">D57</f>
        <v>0</v>
      </c>
      <c r="E58" s="287">
        <f t="shared" si="4"/>
        <v>0</v>
      </c>
      <c r="F58" s="287">
        <f t="shared" si="4"/>
        <v>0</v>
      </c>
    </row>
    <row r="59" spans="1:6" ht="42.75" customHeight="1" x14ac:dyDescent="0.4">
      <c r="A59" s="156"/>
      <c r="B59" s="288" t="s">
        <v>434</v>
      </c>
      <c r="C59" s="287">
        <f>SUM(C44+C47+C51+C53+C56+C58)</f>
        <v>371764</v>
      </c>
      <c r="D59" s="287">
        <f>SUM(D44+D47+D51+D53+D56+D58)</f>
        <v>343691</v>
      </c>
      <c r="E59" s="287">
        <f>SUM(E44+E47+E51+E53+E56+E58)</f>
        <v>554638.27</v>
      </c>
      <c r="F59" s="287">
        <f>SUM(F44+F47+F51+F53+F56+F58)</f>
        <v>504273.77000000008</v>
      </c>
    </row>
  </sheetData>
  <mergeCells count="6">
    <mergeCell ref="A1:F1"/>
    <mergeCell ref="A2:F2"/>
    <mergeCell ref="A3:A4"/>
    <mergeCell ref="B3:B4"/>
    <mergeCell ref="C3:D3"/>
    <mergeCell ref="E3:F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4" workbookViewId="0">
      <selection activeCell="J12" sqref="J12"/>
    </sheetView>
  </sheetViews>
  <sheetFormatPr defaultRowHeight="15.75" x14ac:dyDescent="0.25"/>
  <cols>
    <col min="1" max="1" width="4.5703125" style="289" customWidth="1"/>
    <col min="2" max="2" width="81.5703125" style="289" customWidth="1"/>
    <col min="3" max="3" width="13.7109375" style="289" customWidth="1"/>
    <col min="4" max="4" width="15.42578125" style="289" customWidth="1"/>
    <col min="5" max="6" width="9.140625" style="289" customWidth="1"/>
    <col min="7" max="16384" width="9.140625" style="289"/>
  </cols>
  <sheetData>
    <row r="1" spans="1:5" x14ac:dyDescent="0.25">
      <c r="A1" s="742" t="s">
        <v>491</v>
      </c>
      <c r="B1" s="742"/>
      <c r="C1" s="742"/>
      <c r="D1" s="742"/>
    </row>
    <row r="2" spans="1:5" ht="4.5" customHeight="1" x14ac:dyDescent="0.25">
      <c r="A2" s="743"/>
      <c r="B2" s="743"/>
      <c r="C2" s="743"/>
      <c r="D2" s="743"/>
    </row>
    <row r="3" spans="1:5" x14ac:dyDescent="0.25">
      <c r="A3" s="290"/>
      <c r="B3" s="291" t="s">
        <v>255</v>
      </c>
      <c r="C3" s="290" t="s">
        <v>492</v>
      </c>
      <c r="D3" s="292"/>
    </row>
    <row r="4" spans="1:5" x14ac:dyDescent="0.25">
      <c r="A4" s="292"/>
      <c r="B4" s="742" t="s">
        <v>271</v>
      </c>
      <c r="C4" s="742"/>
      <c r="D4" s="742"/>
      <c r="E4" s="293"/>
    </row>
    <row r="5" spans="1:5" x14ac:dyDescent="0.25">
      <c r="A5" s="744" t="s">
        <v>493</v>
      </c>
      <c r="B5" s="744"/>
      <c r="C5" s="744"/>
      <c r="D5" s="744"/>
    </row>
    <row r="6" spans="1:5" x14ac:dyDescent="0.25">
      <c r="A6" s="292"/>
      <c r="B6" s="292"/>
      <c r="C6" s="292"/>
      <c r="D6" s="294"/>
    </row>
    <row r="7" spans="1:5" s="296" customFormat="1" ht="43.5" customHeight="1" x14ac:dyDescent="0.2">
      <c r="A7" s="295" t="s">
        <v>481</v>
      </c>
      <c r="B7" s="295" t="s">
        <v>494</v>
      </c>
      <c r="C7" s="295" t="s">
        <v>317</v>
      </c>
      <c r="D7" s="295" t="s">
        <v>484</v>
      </c>
    </row>
    <row r="8" spans="1:5" x14ac:dyDescent="0.25">
      <c r="A8" s="291">
        <v>1</v>
      </c>
      <c r="B8" s="291">
        <v>2</v>
      </c>
      <c r="C8" s="291">
        <v>3</v>
      </c>
      <c r="D8" s="291">
        <v>4</v>
      </c>
    </row>
    <row r="9" spans="1:5" x14ac:dyDescent="0.25">
      <c r="A9" s="292"/>
      <c r="B9" s="292"/>
      <c r="C9" s="292"/>
      <c r="D9" s="292"/>
    </row>
    <row r="10" spans="1:5" x14ac:dyDescent="0.25">
      <c r="A10" s="291" t="s">
        <v>185</v>
      </c>
      <c r="B10" s="290" t="s">
        <v>495</v>
      </c>
      <c r="C10" s="292"/>
      <c r="D10" s="292"/>
    </row>
    <row r="11" spans="1:5" x14ac:dyDescent="0.25">
      <c r="A11" s="291"/>
      <c r="B11" s="290"/>
      <c r="C11" s="292"/>
      <c r="D11" s="292"/>
    </row>
    <row r="12" spans="1:5" ht="23.25" customHeight="1" x14ac:dyDescent="0.3">
      <c r="A12" s="292">
        <v>1</v>
      </c>
      <c r="B12" s="297" t="s">
        <v>496</v>
      </c>
      <c r="C12" s="298">
        <f>[3]SHG!DC12</f>
        <v>20905</v>
      </c>
      <c r="D12" s="298">
        <f>[3]SHG!DD12</f>
        <v>19578</v>
      </c>
    </row>
    <row r="13" spans="1:5" ht="34.5" customHeight="1" x14ac:dyDescent="0.3">
      <c r="A13" s="299">
        <v>2</v>
      </c>
      <c r="B13" s="300" t="s">
        <v>497</v>
      </c>
      <c r="C13" s="298">
        <f>[3]SHG!DC13</f>
        <v>60525</v>
      </c>
      <c r="D13" s="298">
        <f>[3]SHG!DD13</f>
        <v>57316</v>
      </c>
    </row>
    <row r="14" spans="1:5" ht="34.5" customHeight="1" x14ac:dyDescent="0.3">
      <c r="A14" s="299">
        <v>3</v>
      </c>
      <c r="B14" s="301" t="s">
        <v>498</v>
      </c>
      <c r="C14" s="298">
        <f>[3]SHG!DC14</f>
        <v>833387</v>
      </c>
      <c r="D14" s="298">
        <f>[3]SHG!DD14</f>
        <v>724445</v>
      </c>
    </row>
    <row r="15" spans="1:5" ht="34.5" customHeight="1" x14ac:dyDescent="0.3">
      <c r="A15" s="292">
        <v>4</v>
      </c>
      <c r="B15" s="302" t="s">
        <v>499</v>
      </c>
      <c r="C15" s="298">
        <f>[3]SHG!DC15</f>
        <v>629232.96629999985</v>
      </c>
      <c r="D15" s="298">
        <f>[3]SHG!DD15</f>
        <v>499330.26249999995</v>
      </c>
    </row>
    <row r="16" spans="1:5" ht="23.25" customHeight="1" x14ac:dyDescent="0.3">
      <c r="A16" s="291" t="s">
        <v>500</v>
      </c>
      <c r="B16" s="290" t="s">
        <v>501</v>
      </c>
      <c r="C16" s="298"/>
      <c r="D16" s="298"/>
    </row>
    <row r="17" spans="1:4" ht="23.25" customHeight="1" x14ac:dyDescent="0.3">
      <c r="A17" s="292"/>
      <c r="B17" s="292"/>
      <c r="C17" s="298"/>
      <c r="D17" s="298"/>
    </row>
    <row r="18" spans="1:4" ht="34.5" customHeight="1" x14ac:dyDescent="0.3">
      <c r="A18" s="292">
        <v>1</v>
      </c>
      <c r="B18" s="292" t="s">
        <v>502</v>
      </c>
      <c r="C18" s="298">
        <f>[3]SHG!DC18</f>
        <v>89700</v>
      </c>
      <c r="D18" s="298">
        <f>[3]SHG!DD18</f>
        <v>77709</v>
      </c>
    </row>
    <row r="19" spans="1:4" ht="34.5" customHeight="1" x14ac:dyDescent="0.3">
      <c r="A19" s="292">
        <v>2</v>
      </c>
      <c r="B19" s="303" t="s">
        <v>503</v>
      </c>
      <c r="C19" s="298">
        <f>[3]SHG!DC19</f>
        <v>164687.97</v>
      </c>
      <c r="D19" s="298">
        <f>[3]SHG!DD19</f>
        <v>139815.35000000003</v>
      </c>
    </row>
    <row r="20" spans="1:4" ht="34.5" customHeight="1" x14ac:dyDescent="0.3">
      <c r="A20" s="292">
        <v>3</v>
      </c>
      <c r="B20" s="300" t="s">
        <v>504</v>
      </c>
      <c r="C20" s="298">
        <f>[3]SHG!DC20</f>
        <v>371764</v>
      </c>
      <c r="D20" s="298">
        <f>[3]SHG!DD20</f>
        <v>343691</v>
      </c>
    </row>
    <row r="21" spans="1:4" ht="34.5" customHeight="1" x14ac:dyDescent="0.3">
      <c r="A21" s="292">
        <v>4</v>
      </c>
      <c r="B21" s="300" t="s">
        <v>505</v>
      </c>
      <c r="C21" s="298">
        <f>[3]SHG!DC21</f>
        <v>554638.27</v>
      </c>
      <c r="D21" s="298">
        <f>[3]SHG!DD21</f>
        <v>504273.77000000008</v>
      </c>
    </row>
    <row r="22" spans="1:4" ht="34.5" customHeight="1" x14ac:dyDescent="0.3">
      <c r="A22" s="299">
        <v>5</v>
      </c>
      <c r="B22" s="303" t="s">
        <v>506</v>
      </c>
      <c r="C22" s="298">
        <f>[3]SHG!DC22</f>
        <v>97529</v>
      </c>
      <c r="D22" s="298">
        <f>[3]SHG!DD22</f>
        <v>88677</v>
      </c>
    </row>
    <row r="23" spans="1:4" ht="34.5" customHeight="1" x14ac:dyDescent="0.3">
      <c r="A23" s="299">
        <v>6</v>
      </c>
      <c r="B23" s="303" t="s">
        <v>507</v>
      </c>
      <c r="C23" s="298">
        <f>[3]SHG!DC23</f>
        <v>167776.57</v>
      </c>
      <c r="D23" s="298">
        <f>[3]SHG!DD23</f>
        <v>155690.57</v>
      </c>
    </row>
    <row r="24" spans="1:4" ht="34.5" customHeight="1" x14ac:dyDescent="0.3">
      <c r="A24" s="299">
        <v>7</v>
      </c>
      <c r="B24" s="303" t="s">
        <v>508</v>
      </c>
      <c r="C24" s="298">
        <f>[3]SHG!DC24</f>
        <v>122130</v>
      </c>
      <c r="D24" s="298">
        <f>[3]SHG!DD24</f>
        <v>106178</v>
      </c>
    </row>
    <row r="25" spans="1:4" ht="34.5" customHeight="1" x14ac:dyDescent="0.3">
      <c r="A25" s="299">
        <v>8</v>
      </c>
      <c r="B25" s="303" t="s">
        <v>509</v>
      </c>
      <c r="C25" s="298">
        <f>[3]SHG!DC25</f>
        <v>174123.5</v>
      </c>
      <c r="D25" s="298">
        <f>[3]SHG!DD25</f>
        <v>153775.04999999999</v>
      </c>
    </row>
    <row r="26" spans="1:4" ht="23.25" customHeight="1" x14ac:dyDescent="0.3">
      <c r="A26" s="292"/>
      <c r="B26" s="292"/>
      <c r="C26" s="298"/>
      <c r="D26" s="298"/>
    </row>
    <row r="27" spans="1:4" ht="40.5" customHeight="1" x14ac:dyDescent="0.3">
      <c r="A27" s="304" t="s">
        <v>510</v>
      </c>
      <c r="B27" s="305" t="s">
        <v>511</v>
      </c>
      <c r="C27" s="298"/>
      <c r="D27" s="298"/>
    </row>
    <row r="28" spans="1:4" ht="23.25" customHeight="1" x14ac:dyDescent="0.3">
      <c r="A28" s="291"/>
      <c r="B28" s="290"/>
      <c r="C28" s="298"/>
      <c r="D28" s="298"/>
    </row>
    <row r="29" spans="1:4" ht="33" customHeight="1" x14ac:dyDescent="0.3">
      <c r="A29" s="299">
        <v>1</v>
      </c>
      <c r="B29" s="292" t="s">
        <v>512</v>
      </c>
      <c r="C29" s="298">
        <f>[3]SHG!DC29</f>
        <v>3052</v>
      </c>
      <c r="D29" s="298">
        <f>[3]SHG!DD29</f>
        <v>2502</v>
      </c>
    </row>
    <row r="30" spans="1:4" ht="33" customHeight="1" x14ac:dyDescent="0.3">
      <c r="A30" s="299">
        <v>2</v>
      </c>
      <c r="B30" s="303" t="s">
        <v>513</v>
      </c>
      <c r="C30" s="298">
        <f>[3]SHG!DC30</f>
        <v>7203</v>
      </c>
      <c r="D30" s="298">
        <f>[3]SHG!DD30</f>
        <v>6285</v>
      </c>
    </row>
    <row r="31" spans="1:4" ht="33" customHeight="1" x14ac:dyDescent="0.3">
      <c r="A31" s="299">
        <v>3</v>
      </c>
      <c r="B31" s="303" t="s">
        <v>514</v>
      </c>
      <c r="C31" s="298">
        <f>[3]SHG!DC31</f>
        <v>12497</v>
      </c>
      <c r="D31" s="298">
        <f>[3]SHG!DD31</f>
        <v>10643</v>
      </c>
    </row>
    <row r="32" spans="1:4" ht="33" customHeight="1" x14ac:dyDescent="0.3">
      <c r="A32" s="299">
        <v>4</v>
      </c>
      <c r="B32" s="303" t="s">
        <v>515</v>
      </c>
      <c r="C32" s="298">
        <f>[3]SHG!DC32</f>
        <v>35740</v>
      </c>
      <c r="D32" s="298">
        <f>[3]SHG!DD32</f>
        <v>33124</v>
      </c>
    </row>
    <row r="33" spans="1:4" ht="33" customHeight="1" x14ac:dyDescent="0.3">
      <c r="A33" s="299">
        <v>5</v>
      </c>
      <c r="B33" s="303" t="s">
        <v>516</v>
      </c>
      <c r="C33" s="298">
        <f>[3]SHG!DC33</f>
        <v>4357</v>
      </c>
      <c r="D33" s="298">
        <f>[3]SHG!DD33</f>
        <v>3740</v>
      </c>
    </row>
    <row r="34" spans="1:4" ht="33" customHeight="1" x14ac:dyDescent="0.3">
      <c r="A34" s="299">
        <v>6</v>
      </c>
      <c r="B34" s="303" t="s">
        <v>517</v>
      </c>
      <c r="C34" s="298">
        <f>[3]SHG!DC34</f>
        <v>14448</v>
      </c>
      <c r="D34" s="298">
        <f>[3]SHG!DD34</f>
        <v>12692</v>
      </c>
    </row>
    <row r="35" spans="1:4" ht="23.25" customHeight="1" x14ac:dyDescent="0.3">
      <c r="A35" s="291" t="s">
        <v>518</v>
      </c>
      <c r="B35" s="290" t="s">
        <v>519</v>
      </c>
      <c r="C35" s="298"/>
      <c r="D35" s="298"/>
    </row>
    <row r="36" spans="1:4" ht="23.25" customHeight="1" x14ac:dyDescent="0.3">
      <c r="A36" s="299">
        <v>1</v>
      </c>
      <c r="B36" s="303" t="s">
        <v>520</v>
      </c>
      <c r="C36" s="298">
        <f>[3]SHG!DC36</f>
        <v>2974081</v>
      </c>
      <c r="D36" s="298">
        <f>[3]SHG!DD36</f>
        <v>2752439</v>
      </c>
    </row>
    <row r="37" spans="1:4" ht="23.25" customHeight="1" x14ac:dyDescent="0.3">
      <c r="A37" s="299">
        <v>2</v>
      </c>
      <c r="B37" s="303" t="s">
        <v>521</v>
      </c>
      <c r="C37" s="298">
        <f>[3]SHG!DC37</f>
        <v>3903481.5300000003</v>
      </c>
      <c r="D37" s="298">
        <f>[3]SHG!DD37</f>
        <v>3553645.6500000004</v>
      </c>
    </row>
    <row r="38" spans="1:4" ht="23.25" customHeight="1" x14ac:dyDescent="0.3">
      <c r="A38" s="299">
        <v>3</v>
      </c>
      <c r="B38" s="303" t="s">
        <v>522</v>
      </c>
      <c r="C38" s="298">
        <f>[3]SHG!DC38</f>
        <v>621887</v>
      </c>
      <c r="D38" s="298">
        <f>[3]SHG!DD38</f>
        <v>526190</v>
      </c>
    </row>
    <row r="39" spans="1:4" ht="23.25" customHeight="1" x14ac:dyDescent="0.3">
      <c r="A39" s="299">
        <v>4</v>
      </c>
      <c r="B39" s="303" t="s">
        <v>523</v>
      </c>
      <c r="C39" s="298">
        <f>[3]SHG!DC39</f>
        <v>1251823.95</v>
      </c>
      <c r="D39" s="298">
        <f>[3]SHG!DD39</f>
        <v>1045347.89</v>
      </c>
    </row>
    <row r="40" spans="1:4" x14ac:dyDescent="0.25">
      <c r="A40" s="293"/>
    </row>
    <row r="41" spans="1:4" x14ac:dyDescent="0.25">
      <c r="A41" s="293"/>
    </row>
    <row r="42" spans="1:4" x14ac:dyDescent="0.25">
      <c r="A42" s="293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opLeftCell="A46" zoomScale="60" zoomScaleNormal="60" workbookViewId="0">
      <selection activeCell="Q14" sqref="Q14"/>
    </sheetView>
  </sheetViews>
  <sheetFormatPr defaultRowHeight="27" x14ac:dyDescent="0.35"/>
  <cols>
    <col min="1" max="1" width="12.7109375" style="306" customWidth="1"/>
    <col min="2" max="2" width="47.5703125" style="306" customWidth="1"/>
    <col min="3" max="3" width="13.85546875" style="306" customWidth="1"/>
    <col min="4" max="4" width="16.42578125" style="307" customWidth="1"/>
    <col min="5" max="5" width="17" style="306" bestFit="1" customWidth="1"/>
    <col min="6" max="6" width="18.85546875" style="307" customWidth="1"/>
    <col min="7" max="7" width="17" style="306" bestFit="1" customWidth="1"/>
    <col min="8" max="8" width="21.28515625" style="307" bestFit="1" customWidth="1"/>
    <col min="9" max="9" width="17" style="306" bestFit="1" customWidth="1"/>
    <col min="10" max="10" width="17.85546875" style="307" customWidth="1"/>
    <col min="11" max="11" width="17" style="306" bestFit="1" customWidth="1"/>
    <col min="12" max="12" width="17.85546875" style="307" customWidth="1"/>
    <col min="13" max="13" width="45.140625" style="306" customWidth="1"/>
    <col min="14" max="14" width="11.42578125" style="306" customWidth="1"/>
    <col min="15" max="15" width="9.140625" style="306" customWidth="1"/>
    <col min="16" max="16384" width="9.140625" style="306"/>
  </cols>
  <sheetData>
    <row r="1" spans="1:13" ht="27.75" x14ac:dyDescent="0.4">
      <c r="E1" s="745" t="s">
        <v>524</v>
      </c>
      <c r="F1" s="745"/>
      <c r="G1" s="745"/>
      <c r="H1" s="745"/>
    </row>
    <row r="2" spans="1:13" ht="27.75" x14ac:dyDescent="0.35">
      <c r="A2" s="308"/>
      <c r="C2" s="309" t="s">
        <v>525</v>
      </c>
      <c r="D2" s="310"/>
      <c r="E2" s="309"/>
      <c r="F2" s="310"/>
      <c r="G2" s="309"/>
      <c r="H2" s="310"/>
      <c r="I2" s="309"/>
      <c r="J2" s="310"/>
      <c r="K2" s="309"/>
      <c r="L2" s="310"/>
      <c r="M2" s="309"/>
    </row>
    <row r="3" spans="1:13" ht="27.75" x14ac:dyDescent="0.35">
      <c r="A3" s="746" t="s">
        <v>526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</row>
    <row r="4" spans="1:13" ht="27.75" x14ac:dyDescent="0.35">
      <c r="A4" s="747" t="s">
        <v>87</v>
      </c>
      <c r="B4" s="748" t="s">
        <v>3</v>
      </c>
      <c r="C4" s="749" t="s">
        <v>527</v>
      </c>
      <c r="D4" s="749"/>
      <c r="E4" s="749" t="s">
        <v>528</v>
      </c>
      <c r="F4" s="749"/>
      <c r="G4" s="749"/>
      <c r="H4" s="749"/>
      <c r="I4" s="749" t="s">
        <v>529</v>
      </c>
      <c r="J4" s="750"/>
      <c r="K4" s="750"/>
      <c r="L4" s="750"/>
      <c r="M4" s="751" t="s">
        <v>530</v>
      </c>
    </row>
    <row r="5" spans="1:13" ht="50.25" customHeight="1" x14ac:dyDescent="0.35">
      <c r="A5" s="747"/>
      <c r="B5" s="748"/>
      <c r="C5" s="568" t="s">
        <v>208</v>
      </c>
      <c r="D5" s="753" t="s">
        <v>531</v>
      </c>
      <c r="E5" s="747" t="s">
        <v>532</v>
      </c>
      <c r="F5" s="747"/>
      <c r="G5" s="747" t="s">
        <v>533</v>
      </c>
      <c r="H5" s="747"/>
      <c r="I5" s="747" t="s">
        <v>532</v>
      </c>
      <c r="J5" s="747"/>
      <c r="K5" s="747" t="s">
        <v>534</v>
      </c>
      <c r="L5" s="747"/>
      <c r="M5" s="752"/>
    </row>
    <row r="6" spans="1:13" s="315" customFormat="1" ht="93.75" customHeight="1" x14ac:dyDescent="0.35">
      <c r="A6" s="311" t="s">
        <v>11</v>
      </c>
      <c r="B6" s="312" t="s">
        <v>12</v>
      </c>
      <c r="C6" s="568"/>
      <c r="D6" s="753"/>
      <c r="E6" s="313" t="s">
        <v>207</v>
      </c>
      <c r="F6" s="314" t="s">
        <v>531</v>
      </c>
      <c r="G6" s="313" t="s">
        <v>208</v>
      </c>
      <c r="H6" s="314" t="s">
        <v>531</v>
      </c>
      <c r="I6" s="313" t="s">
        <v>208</v>
      </c>
      <c r="J6" s="314" t="s">
        <v>531</v>
      </c>
      <c r="K6" s="313" t="s">
        <v>208</v>
      </c>
      <c r="L6" s="314" t="s">
        <v>531</v>
      </c>
      <c r="M6" s="752"/>
    </row>
    <row r="7" spans="1:13" x14ac:dyDescent="0.35">
      <c r="A7" s="316">
        <v>1</v>
      </c>
      <c r="B7" s="317" t="s">
        <v>13</v>
      </c>
      <c r="C7" s="318">
        <v>0</v>
      </c>
      <c r="D7" s="319">
        <v>0</v>
      </c>
      <c r="E7" s="318">
        <v>80</v>
      </c>
      <c r="F7" s="319">
        <v>2.5499999999999998</v>
      </c>
      <c r="G7" s="318">
        <v>80</v>
      </c>
      <c r="H7" s="319">
        <v>2.5499999999999998</v>
      </c>
      <c r="I7" s="318">
        <v>896</v>
      </c>
      <c r="J7" s="319">
        <v>19.46</v>
      </c>
      <c r="K7" s="318">
        <v>896</v>
      </c>
      <c r="L7" s="319">
        <v>19.46</v>
      </c>
      <c r="M7" s="320">
        <v>0</v>
      </c>
    </row>
    <row r="8" spans="1:13" x14ac:dyDescent="0.35">
      <c r="A8" s="316">
        <v>2</v>
      </c>
      <c r="B8" s="317" t="s">
        <v>14</v>
      </c>
      <c r="C8" s="318">
        <v>800</v>
      </c>
      <c r="D8" s="319">
        <v>0</v>
      </c>
      <c r="E8" s="318">
        <v>138</v>
      </c>
      <c r="F8" s="319">
        <v>2.74</v>
      </c>
      <c r="G8" s="318">
        <v>1</v>
      </c>
      <c r="H8" s="319">
        <v>0.02</v>
      </c>
      <c r="I8" s="318">
        <v>4828</v>
      </c>
      <c r="J8" s="319">
        <v>110.55</v>
      </c>
      <c r="K8" s="318">
        <v>475</v>
      </c>
      <c r="L8" s="319">
        <v>26.09</v>
      </c>
      <c r="M8" s="320">
        <v>0</v>
      </c>
    </row>
    <row r="9" spans="1:13" x14ac:dyDescent="0.35">
      <c r="A9" s="316">
        <v>3</v>
      </c>
      <c r="B9" s="317" t="s">
        <v>15</v>
      </c>
      <c r="C9" s="318">
        <v>0</v>
      </c>
      <c r="D9" s="319">
        <v>0</v>
      </c>
      <c r="E9" s="318">
        <v>10184</v>
      </c>
      <c r="F9" s="319">
        <v>149.46</v>
      </c>
      <c r="G9" s="318">
        <v>9867</v>
      </c>
      <c r="H9" s="319">
        <v>152.12</v>
      </c>
      <c r="I9" s="318">
        <v>12195</v>
      </c>
      <c r="J9" s="319">
        <v>202.67</v>
      </c>
      <c r="K9" s="318">
        <v>11549</v>
      </c>
      <c r="L9" s="319">
        <v>191.97</v>
      </c>
      <c r="M9" s="320">
        <v>0</v>
      </c>
    </row>
    <row r="10" spans="1:13" x14ac:dyDescent="0.35">
      <c r="A10" s="316">
        <v>4</v>
      </c>
      <c r="B10" s="317" t="s">
        <v>16</v>
      </c>
      <c r="C10" s="318">
        <v>0</v>
      </c>
      <c r="D10" s="319">
        <v>0</v>
      </c>
      <c r="E10" s="318">
        <v>860</v>
      </c>
      <c r="F10" s="319">
        <v>367.03</v>
      </c>
      <c r="G10" s="318">
        <v>832</v>
      </c>
      <c r="H10" s="319">
        <v>240.62</v>
      </c>
      <c r="I10" s="318">
        <v>3202</v>
      </c>
      <c r="J10" s="319">
        <v>684.94</v>
      </c>
      <c r="K10" s="318">
        <v>3085</v>
      </c>
      <c r="L10" s="319">
        <v>451.49</v>
      </c>
      <c r="M10" s="320">
        <v>0</v>
      </c>
    </row>
    <row r="11" spans="1:13" ht="27.75" x14ac:dyDescent="0.4">
      <c r="A11" s="316"/>
      <c r="B11" s="321" t="s">
        <v>17</v>
      </c>
      <c r="C11" s="322">
        <f t="shared" ref="C11:M11" si="0">SUM(C7:C10)</f>
        <v>800</v>
      </c>
      <c r="D11" s="323">
        <f t="shared" si="0"/>
        <v>0</v>
      </c>
      <c r="E11" s="322">
        <f t="shared" si="0"/>
        <v>11262</v>
      </c>
      <c r="F11" s="323">
        <f t="shared" si="0"/>
        <v>521.78</v>
      </c>
      <c r="G11" s="322">
        <f t="shared" si="0"/>
        <v>10780</v>
      </c>
      <c r="H11" s="323">
        <f t="shared" si="0"/>
        <v>395.31</v>
      </c>
      <c r="I11" s="322">
        <f t="shared" si="0"/>
        <v>21121</v>
      </c>
      <c r="J11" s="323">
        <f t="shared" si="0"/>
        <v>1017.62</v>
      </c>
      <c r="K11" s="322">
        <f t="shared" si="0"/>
        <v>16005</v>
      </c>
      <c r="L11" s="323">
        <f t="shared" si="0"/>
        <v>689.01</v>
      </c>
      <c r="M11" s="322">
        <f t="shared" si="0"/>
        <v>0</v>
      </c>
    </row>
    <row r="12" spans="1:13" ht="27.75" x14ac:dyDescent="0.4">
      <c r="A12" s="754" t="s">
        <v>535</v>
      </c>
      <c r="B12" s="754"/>
      <c r="C12" s="322"/>
      <c r="D12" s="323"/>
      <c r="E12" s="322"/>
      <c r="F12" s="323"/>
      <c r="G12" s="322"/>
      <c r="H12" s="323"/>
      <c r="I12" s="322"/>
      <c r="J12" s="323"/>
      <c r="K12" s="322"/>
      <c r="L12" s="323"/>
      <c r="M12" s="324"/>
    </row>
    <row r="13" spans="1:13" x14ac:dyDescent="0.35">
      <c r="A13" s="325">
        <v>1</v>
      </c>
      <c r="B13" s="326" t="s">
        <v>20</v>
      </c>
      <c r="C13" s="318">
        <v>0</v>
      </c>
      <c r="D13" s="319">
        <v>0</v>
      </c>
      <c r="E13" s="318">
        <v>0</v>
      </c>
      <c r="F13" s="319">
        <v>0</v>
      </c>
      <c r="G13" s="318">
        <v>0</v>
      </c>
      <c r="H13" s="319">
        <v>0</v>
      </c>
      <c r="I13" s="318">
        <v>0</v>
      </c>
      <c r="J13" s="319">
        <v>0</v>
      </c>
      <c r="K13" s="318">
        <v>0</v>
      </c>
      <c r="L13" s="319">
        <v>0</v>
      </c>
      <c r="M13" s="320">
        <v>0</v>
      </c>
    </row>
    <row r="14" spans="1:13" x14ac:dyDescent="0.35">
      <c r="A14" s="325">
        <v>2</v>
      </c>
      <c r="B14" s="326" t="s">
        <v>21</v>
      </c>
      <c r="C14" s="318">
        <v>0</v>
      </c>
      <c r="D14" s="319">
        <v>0</v>
      </c>
      <c r="E14" s="318">
        <v>0</v>
      </c>
      <c r="F14" s="319">
        <v>0</v>
      </c>
      <c r="G14" s="318">
        <v>0</v>
      </c>
      <c r="H14" s="319">
        <v>0</v>
      </c>
      <c r="I14" s="318">
        <v>0</v>
      </c>
      <c r="J14" s="319">
        <v>0</v>
      </c>
      <c r="K14" s="318">
        <v>0</v>
      </c>
      <c r="L14" s="319">
        <v>0</v>
      </c>
      <c r="M14" s="320">
        <v>0</v>
      </c>
    </row>
    <row r="15" spans="1:13" x14ac:dyDescent="0.35">
      <c r="A15" s="325">
        <v>3</v>
      </c>
      <c r="B15" s="326" t="s">
        <v>22</v>
      </c>
      <c r="C15" s="318">
        <v>0</v>
      </c>
      <c r="D15" s="319">
        <v>0</v>
      </c>
      <c r="E15" s="318">
        <v>128</v>
      </c>
      <c r="F15" s="319">
        <v>4.78</v>
      </c>
      <c r="G15" s="318">
        <v>102</v>
      </c>
      <c r="H15" s="319">
        <v>3.76</v>
      </c>
      <c r="I15" s="318">
        <v>1314</v>
      </c>
      <c r="J15" s="319">
        <v>38.04</v>
      </c>
      <c r="K15" s="318">
        <v>1204</v>
      </c>
      <c r="L15" s="319">
        <v>34.56</v>
      </c>
      <c r="M15" s="320">
        <v>0</v>
      </c>
    </row>
    <row r="16" spans="1:13" x14ac:dyDescent="0.35">
      <c r="A16" s="325">
        <v>4</v>
      </c>
      <c r="B16" s="326" t="s">
        <v>23</v>
      </c>
      <c r="C16" s="318">
        <v>0</v>
      </c>
      <c r="D16" s="319">
        <v>0</v>
      </c>
      <c r="E16" s="318">
        <v>2</v>
      </c>
      <c r="F16" s="319">
        <v>0.38890000000000002</v>
      </c>
      <c r="G16" s="318">
        <v>2</v>
      </c>
      <c r="H16" s="319">
        <v>0.38890000000000002</v>
      </c>
      <c r="I16" s="318">
        <v>77</v>
      </c>
      <c r="J16" s="319">
        <v>1.66</v>
      </c>
      <c r="K16" s="318">
        <v>77</v>
      </c>
      <c r="L16" s="319">
        <v>1.66</v>
      </c>
      <c r="M16" s="320">
        <v>0</v>
      </c>
    </row>
    <row r="17" spans="1:13" x14ac:dyDescent="0.35">
      <c r="A17" s="325">
        <v>5</v>
      </c>
      <c r="B17" s="326" t="s">
        <v>24</v>
      </c>
      <c r="C17" s="318">
        <v>0</v>
      </c>
      <c r="D17" s="319">
        <v>0</v>
      </c>
      <c r="E17" s="318">
        <v>0</v>
      </c>
      <c r="F17" s="319">
        <v>0</v>
      </c>
      <c r="G17" s="318">
        <v>0</v>
      </c>
      <c r="H17" s="319">
        <v>0</v>
      </c>
      <c r="I17" s="318">
        <v>0</v>
      </c>
      <c r="J17" s="319">
        <v>0</v>
      </c>
      <c r="K17" s="318">
        <v>0</v>
      </c>
      <c r="L17" s="319">
        <v>0</v>
      </c>
      <c r="M17" s="320">
        <v>0</v>
      </c>
    </row>
    <row r="18" spans="1:13" x14ac:dyDescent="0.35">
      <c r="A18" s="325">
        <v>6</v>
      </c>
      <c r="B18" s="326" t="s">
        <v>25</v>
      </c>
      <c r="C18" s="318">
        <v>0</v>
      </c>
      <c r="D18" s="319">
        <v>0</v>
      </c>
      <c r="E18" s="318">
        <v>0</v>
      </c>
      <c r="F18" s="319">
        <v>0</v>
      </c>
      <c r="G18" s="318">
        <v>0</v>
      </c>
      <c r="H18" s="319">
        <v>0</v>
      </c>
      <c r="I18" s="318">
        <v>2</v>
      </c>
      <c r="J18" s="319">
        <v>4.5499999999999999E-2</v>
      </c>
      <c r="K18" s="318">
        <v>0</v>
      </c>
      <c r="L18" s="319">
        <v>0</v>
      </c>
      <c r="M18" s="320">
        <v>0</v>
      </c>
    </row>
    <row r="19" spans="1:13" x14ac:dyDescent="0.35">
      <c r="A19" s="325">
        <v>7</v>
      </c>
      <c r="B19" s="326" t="s">
        <v>26</v>
      </c>
      <c r="C19" s="318">
        <v>0</v>
      </c>
      <c r="D19" s="319">
        <v>0</v>
      </c>
      <c r="E19" s="318">
        <v>0</v>
      </c>
      <c r="F19" s="319">
        <v>0</v>
      </c>
      <c r="G19" s="318">
        <v>0</v>
      </c>
      <c r="H19" s="319">
        <v>0</v>
      </c>
      <c r="I19" s="318">
        <v>0</v>
      </c>
      <c r="J19" s="319">
        <v>0</v>
      </c>
      <c r="K19" s="318">
        <v>0</v>
      </c>
      <c r="L19" s="319">
        <v>0</v>
      </c>
      <c r="M19" s="320">
        <v>0</v>
      </c>
    </row>
    <row r="20" spans="1:13" x14ac:dyDescent="0.35">
      <c r="A20" s="325">
        <v>8</v>
      </c>
      <c r="B20" s="326" t="s">
        <v>27</v>
      </c>
      <c r="C20" s="318">
        <v>0</v>
      </c>
      <c r="D20" s="319">
        <v>0</v>
      </c>
      <c r="E20" s="318">
        <v>16</v>
      </c>
      <c r="F20" s="319">
        <v>0.1</v>
      </c>
      <c r="G20" s="318">
        <v>16</v>
      </c>
      <c r="H20" s="319">
        <v>0.1</v>
      </c>
      <c r="I20" s="318">
        <v>133</v>
      </c>
      <c r="J20" s="319">
        <v>1.54</v>
      </c>
      <c r="K20" s="318">
        <v>133</v>
      </c>
      <c r="L20" s="319">
        <v>1.54</v>
      </c>
      <c r="M20" s="320">
        <v>0</v>
      </c>
    </row>
    <row r="21" spans="1:13" x14ac:dyDescent="0.35">
      <c r="A21" s="325">
        <v>9</v>
      </c>
      <c r="B21" s="326" t="s">
        <v>28</v>
      </c>
      <c r="C21" s="318">
        <v>0</v>
      </c>
      <c r="D21" s="319">
        <v>0</v>
      </c>
      <c r="E21" s="318">
        <v>0</v>
      </c>
      <c r="F21" s="319">
        <v>0</v>
      </c>
      <c r="G21" s="318">
        <v>0</v>
      </c>
      <c r="H21" s="319">
        <v>0</v>
      </c>
      <c r="I21" s="318">
        <v>2</v>
      </c>
      <c r="J21" s="319">
        <v>1.9400000000000001E-2</v>
      </c>
      <c r="K21" s="318">
        <v>2</v>
      </c>
      <c r="L21" s="319">
        <v>1.9400000000000001E-2</v>
      </c>
      <c r="M21" s="320">
        <v>0</v>
      </c>
    </row>
    <row r="22" spans="1:13" x14ac:dyDescent="0.35">
      <c r="A22" s="325">
        <v>10</v>
      </c>
      <c r="B22" s="326" t="s">
        <v>29</v>
      </c>
      <c r="C22" s="318">
        <v>0</v>
      </c>
      <c r="D22" s="319">
        <v>0</v>
      </c>
      <c r="E22" s="318">
        <v>0</v>
      </c>
      <c r="F22" s="319">
        <v>0</v>
      </c>
      <c r="G22" s="318">
        <v>0</v>
      </c>
      <c r="H22" s="319">
        <v>0</v>
      </c>
      <c r="I22" s="318">
        <v>2</v>
      </c>
      <c r="J22" s="319">
        <v>5.0200000000000002E-2</v>
      </c>
      <c r="K22" s="318">
        <v>2</v>
      </c>
      <c r="L22" s="319">
        <v>5.0200000000000002E-2</v>
      </c>
      <c r="M22" s="320">
        <v>0</v>
      </c>
    </row>
    <row r="23" spans="1:13" x14ac:dyDescent="0.35">
      <c r="A23" s="325">
        <v>11</v>
      </c>
      <c r="B23" s="326" t="s">
        <v>30</v>
      </c>
      <c r="C23" s="318">
        <v>0</v>
      </c>
      <c r="D23" s="319">
        <v>0</v>
      </c>
      <c r="E23" s="318">
        <v>0</v>
      </c>
      <c r="F23" s="319">
        <v>0</v>
      </c>
      <c r="G23" s="318">
        <v>0</v>
      </c>
      <c r="H23" s="319">
        <v>0</v>
      </c>
      <c r="I23" s="318">
        <v>0</v>
      </c>
      <c r="J23" s="319">
        <v>0</v>
      </c>
      <c r="K23" s="318">
        <v>0</v>
      </c>
      <c r="L23" s="319">
        <v>0</v>
      </c>
      <c r="M23" s="320">
        <v>0</v>
      </c>
    </row>
    <row r="24" spans="1:13" x14ac:dyDescent="0.35">
      <c r="A24" s="325">
        <v>12</v>
      </c>
      <c r="B24" s="326" t="s">
        <v>31</v>
      </c>
      <c r="C24" s="318">
        <v>265</v>
      </c>
      <c r="D24" s="319">
        <v>1.25</v>
      </c>
      <c r="E24" s="318">
        <v>5</v>
      </c>
      <c r="F24" s="319">
        <v>0.24229999999999999</v>
      </c>
      <c r="G24" s="318">
        <v>0</v>
      </c>
      <c r="H24" s="319">
        <v>0</v>
      </c>
      <c r="I24" s="318">
        <v>352</v>
      </c>
      <c r="J24" s="319">
        <v>6.9747000000000003</v>
      </c>
      <c r="K24" s="318">
        <v>102</v>
      </c>
      <c r="L24" s="319">
        <v>1.6529</v>
      </c>
      <c r="M24" s="320">
        <v>0</v>
      </c>
    </row>
    <row r="25" spans="1:13" x14ac:dyDescent="0.35">
      <c r="A25" s="325">
        <v>13</v>
      </c>
      <c r="B25" s="326" t="s">
        <v>32</v>
      </c>
      <c r="C25" s="318">
        <v>0</v>
      </c>
      <c r="D25" s="319">
        <v>0</v>
      </c>
      <c r="E25" s="318">
        <v>0</v>
      </c>
      <c r="F25" s="319">
        <v>0</v>
      </c>
      <c r="G25" s="318">
        <v>0</v>
      </c>
      <c r="H25" s="319">
        <v>0</v>
      </c>
      <c r="I25" s="318">
        <v>0</v>
      </c>
      <c r="J25" s="319">
        <v>0</v>
      </c>
      <c r="K25" s="318">
        <v>0</v>
      </c>
      <c r="L25" s="319">
        <v>0</v>
      </c>
      <c r="M25" s="320">
        <v>0</v>
      </c>
    </row>
    <row r="26" spans="1:13" x14ac:dyDescent="0.35">
      <c r="A26" s="325">
        <v>14</v>
      </c>
      <c r="B26" s="326" t="s">
        <v>33</v>
      </c>
      <c r="C26" s="318">
        <v>0</v>
      </c>
      <c r="D26" s="319">
        <v>0</v>
      </c>
      <c r="E26" s="318">
        <v>0</v>
      </c>
      <c r="F26" s="319">
        <v>0</v>
      </c>
      <c r="G26" s="318">
        <v>0</v>
      </c>
      <c r="H26" s="319">
        <v>0</v>
      </c>
      <c r="I26" s="318">
        <v>0</v>
      </c>
      <c r="J26" s="319">
        <v>0</v>
      </c>
      <c r="K26" s="318">
        <v>0</v>
      </c>
      <c r="L26" s="319">
        <v>0</v>
      </c>
      <c r="M26" s="320">
        <v>0</v>
      </c>
    </row>
    <row r="27" spans="1:13" ht="27.75" x14ac:dyDescent="0.4">
      <c r="A27" s="325"/>
      <c r="B27" s="322" t="s">
        <v>34</v>
      </c>
      <c r="C27" s="322">
        <f t="shared" ref="C27:M27" si="1">SUM(C13:C26)</f>
        <v>265</v>
      </c>
      <c r="D27" s="323">
        <f t="shared" si="1"/>
        <v>1.25</v>
      </c>
      <c r="E27" s="322">
        <f t="shared" si="1"/>
        <v>151</v>
      </c>
      <c r="F27" s="323">
        <f t="shared" si="1"/>
        <v>5.5112000000000005</v>
      </c>
      <c r="G27" s="322">
        <f t="shared" si="1"/>
        <v>120</v>
      </c>
      <c r="H27" s="323">
        <f t="shared" si="1"/>
        <v>4.248899999999999</v>
      </c>
      <c r="I27" s="322">
        <f t="shared" si="1"/>
        <v>1882</v>
      </c>
      <c r="J27" s="323">
        <f t="shared" si="1"/>
        <v>48.329799999999985</v>
      </c>
      <c r="K27" s="322">
        <f t="shared" si="1"/>
        <v>1520</v>
      </c>
      <c r="L27" s="323">
        <f t="shared" si="1"/>
        <v>39.482499999999995</v>
      </c>
      <c r="M27" s="322">
        <f t="shared" si="1"/>
        <v>0</v>
      </c>
    </row>
    <row r="28" spans="1:13" ht="27.75" x14ac:dyDescent="0.4">
      <c r="A28" s="327" t="s">
        <v>35</v>
      </c>
      <c r="B28" s="322" t="s">
        <v>36</v>
      </c>
      <c r="C28" s="328"/>
      <c r="D28" s="329"/>
      <c r="E28" s="328"/>
      <c r="F28" s="329"/>
      <c r="G28" s="328"/>
      <c r="H28" s="329"/>
      <c r="I28" s="328"/>
      <c r="J28" s="329"/>
      <c r="K28" s="328"/>
      <c r="L28" s="329"/>
      <c r="M28" s="330"/>
    </row>
    <row r="29" spans="1:13" x14ac:dyDescent="0.35">
      <c r="A29" s="325">
        <v>1</v>
      </c>
      <c r="B29" s="326" t="s">
        <v>37</v>
      </c>
      <c r="C29" s="318">
        <v>0</v>
      </c>
      <c r="D29" s="319">
        <v>0</v>
      </c>
      <c r="E29" s="318">
        <v>6316</v>
      </c>
      <c r="F29" s="319">
        <v>90.166399999999996</v>
      </c>
      <c r="G29" s="318">
        <v>6178</v>
      </c>
      <c r="H29" s="319">
        <v>87.901899999999998</v>
      </c>
      <c r="I29" s="318">
        <v>8021</v>
      </c>
      <c r="J29" s="319">
        <v>134.9513</v>
      </c>
      <c r="K29" s="318">
        <v>7550</v>
      </c>
      <c r="L29" s="319">
        <v>126.60080000000001</v>
      </c>
      <c r="M29" s="320">
        <v>0</v>
      </c>
    </row>
    <row r="30" spans="1:13" x14ac:dyDescent="0.35">
      <c r="A30" s="325">
        <v>2</v>
      </c>
      <c r="B30" s="326" t="s">
        <v>38</v>
      </c>
      <c r="C30" s="318">
        <v>0</v>
      </c>
      <c r="D30" s="319">
        <v>0</v>
      </c>
      <c r="E30" s="318">
        <v>6</v>
      </c>
      <c r="F30" s="319">
        <v>0.14499999999999999</v>
      </c>
      <c r="G30" s="318">
        <v>5</v>
      </c>
      <c r="H30" s="319">
        <v>0.12</v>
      </c>
      <c r="I30" s="318">
        <v>103</v>
      </c>
      <c r="J30" s="319">
        <v>1.2835000000000001</v>
      </c>
      <c r="K30" s="318">
        <v>87</v>
      </c>
      <c r="L30" s="319">
        <v>1.1660999999999999</v>
      </c>
      <c r="M30" s="320">
        <v>0</v>
      </c>
    </row>
    <row r="31" spans="1:13" x14ac:dyDescent="0.35">
      <c r="A31" s="325">
        <v>3</v>
      </c>
      <c r="B31" s="326" t="s">
        <v>39</v>
      </c>
      <c r="C31" s="318">
        <v>0</v>
      </c>
      <c r="D31" s="319">
        <v>0</v>
      </c>
      <c r="E31" s="318">
        <v>0</v>
      </c>
      <c r="F31" s="319">
        <v>0</v>
      </c>
      <c r="G31" s="318">
        <v>0</v>
      </c>
      <c r="H31" s="319">
        <v>0</v>
      </c>
      <c r="I31" s="318">
        <v>0</v>
      </c>
      <c r="J31" s="319">
        <v>0</v>
      </c>
      <c r="K31" s="318">
        <v>0</v>
      </c>
      <c r="L31" s="319">
        <v>0</v>
      </c>
      <c r="M31" s="320">
        <v>0</v>
      </c>
    </row>
    <row r="32" spans="1:13" x14ac:dyDescent="0.35">
      <c r="A32" s="325">
        <v>4</v>
      </c>
      <c r="B32" s="326" t="s">
        <v>40</v>
      </c>
      <c r="C32" s="318">
        <v>0</v>
      </c>
      <c r="D32" s="319">
        <v>0</v>
      </c>
      <c r="E32" s="318">
        <v>0</v>
      </c>
      <c r="F32" s="319">
        <v>0</v>
      </c>
      <c r="G32" s="318">
        <v>0</v>
      </c>
      <c r="H32" s="319">
        <v>0</v>
      </c>
      <c r="I32" s="318">
        <v>0</v>
      </c>
      <c r="J32" s="319">
        <v>0</v>
      </c>
      <c r="K32" s="318">
        <v>0</v>
      </c>
      <c r="L32" s="319">
        <v>0</v>
      </c>
      <c r="M32" s="320">
        <v>0</v>
      </c>
    </row>
    <row r="33" spans="1:13" x14ac:dyDescent="0.35">
      <c r="A33" s="325">
        <v>5</v>
      </c>
      <c r="B33" s="326" t="s">
        <v>41</v>
      </c>
      <c r="C33" s="318">
        <v>0</v>
      </c>
      <c r="D33" s="319">
        <v>0</v>
      </c>
      <c r="E33" s="318">
        <v>0</v>
      </c>
      <c r="F33" s="319">
        <v>0</v>
      </c>
      <c r="G33" s="318">
        <v>0</v>
      </c>
      <c r="H33" s="319">
        <v>0</v>
      </c>
      <c r="I33" s="318">
        <v>0</v>
      </c>
      <c r="J33" s="319">
        <v>0</v>
      </c>
      <c r="K33" s="318">
        <v>0</v>
      </c>
      <c r="L33" s="319">
        <v>0</v>
      </c>
      <c r="M33" s="320">
        <v>0</v>
      </c>
    </row>
    <row r="34" spans="1:13" x14ac:dyDescent="0.35">
      <c r="A34" s="325">
        <v>6</v>
      </c>
      <c r="B34" s="326" t="s">
        <v>42</v>
      </c>
      <c r="C34" s="318">
        <v>0</v>
      </c>
      <c r="D34" s="319">
        <v>0</v>
      </c>
      <c r="E34" s="318">
        <v>0</v>
      </c>
      <c r="F34" s="319">
        <v>0</v>
      </c>
      <c r="G34" s="318">
        <v>0</v>
      </c>
      <c r="H34" s="319">
        <v>0</v>
      </c>
      <c r="I34" s="318">
        <v>0</v>
      </c>
      <c r="J34" s="319">
        <v>0</v>
      </c>
      <c r="K34" s="318">
        <v>0</v>
      </c>
      <c r="L34" s="319">
        <v>0</v>
      </c>
      <c r="M34" s="320">
        <v>0</v>
      </c>
    </row>
    <row r="35" spans="1:13" x14ac:dyDescent="0.35">
      <c r="A35" s="325">
        <v>7</v>
      </c>
      <c r="B35" s="326" t="s">
        <v>43</v>
      </c>
      <c r="C35" s="318">
        <v>0</v>
      </c>
      <c r="D35" s="319">
        <v>0</v>
      </c>
      <c r="E35" s="318">
        <v>0</v>
      </c>
      <c r="F35" s="319">
        <v>0</v>
      </c>
      <c r="G35" s="318">
        <v>0</v>
      </c>
      <c r="H35" s="319">
        <v>0</v>
      </c>
      <c r="I35" s="318">
        <v>0</v>
      </c>
      <c r="J35" s="319">
        <v>0</v>
      </c>
      <c r="K35" s="318">
        <v>0</v>
      </c>
      <c r="L35" s="319">
        <v>0</v>
      </c>
      <c r="M35" s="320">
        <v>0</v>
      </c>
    </row>
    <row r="36" spans="1:13" x14ac:dyDescent="0.35">
      <c r="A36" s="325">
        <v>8</v>
      </c>
      <c r="B36" s="326" t="s">
        <v>44</v>
      </c>
      <c r="C36" s="318">
        <v>0</v>
      </c>
      <c r="D36" s="319">
        <v>0</v>
      </c>
      <c r="E36" s="318">
        <v>0</v>
      </c>
      <c r="F36" s="319">
        <v>0</v>
      </c>
      <c r="G36" s="318">
        <v>0</v>
      </c>
      <c r="H36" s="319">
        <v>0</v>
      </c>
      <c r="I36" s="318">
        <v>0</v>
      </c>
      <c r="J36" s="319">
        <v>0</v>
      </c>
      <c r="K36" s="318">
        <v>0</v>
      </c>
      <c r="L36" s="319">
        <v>0</v>
      </c>
      <c r="M36" s="320">
        <v>0</v>
      </c>
    </row>
    <row r="37" spans="1:13" x14ac:dyDescent="0.35">
      <c r="A37" s="325">
        <v>9</v>
      </c>
      <c r="B37" s="326" t="s">
        <v>45</v>
      </c>
      <c r="C37" s="318">
        <v>0</v>
      </c>
      <c r="D37" s="319">
        <v>0</v>
      </c>
      <c r="E37" s="318">
        <v>0</v>
      </c>
      <c r="F37" s="319">
        <v>0</v>
      </c>
      <c r="G37" s="318">
        <v>0</v>
      </c>
      <c r="H37" s="319">
        <v>0</v>
      </c>
      <c r="I37" s="318">
        <v>0</v>
      </c>
      <c r="J37" s="319">
        <v>0</v>
      </c>
      <c r="K37" s="318">
        <v>0</v>
      </c>
      <c r="L37" s="319">
        <v>0</v>
      </c>
      <c r="M37" s="320">
        <v>0</v>
      </c>
    </row>
    <row r="38" spans="1:13" x14ac:dyDescent="0.35">
      <c r="A38" s="325">
        <v>10</v>
      </c>
      <c r="B38" s="326" t="s">
        <v>46</v>
      </c>
      <c r="C38" s="318">
        <v>0</v>
      </c>
      <c r="D38" s="319">
        <v>0</v>
      </c>
      <c r="E38" s="318">
        <v>0</v>
      </c>
      <c r="F38" s="319">
        <v>0</v>
      </c>
      <c r="G38" s="318">
        <v>0</v>
      </c>
      <c r="H38" s="319">
        <v>0</v>
      </c>
      <c r="I38" s="318">
        <v>0</v>
      </c>
      <c r="J38" s="319">
        <v>0</v>
      </c>
      <c r="K38" s="318">
        <v>0</v>
      </c>
      <c r="L38" s="319">
        <v>0</v>
      </c>
      <c r="M38" s="320">
        <v>0</v>
      </c>
    </row>
    <row r="39" spans="1:13" x14ac:dyDescent="0.35">
      <c r="A39" s="325">
        <v>11</v>
      </c>
      <c r="B39" s="326" t="s">
        <v>47</v>
      </c>
      <c r="C39" s="318">
        <v>0</v>
      </c>
      <c r="D39" s="319">
        <v>0</v>
      </c>
      <c r="E39" s="318">
        <v>26872</v>
      </c>
      <c r="F39" s="319">
        <v>483.12869999999998</v>
      </c>
      <c r="G39" s="318">
        <v>25796</v>
      </c>
      <c r="H39" s="319">
        <v>464.08429999999998</v>
      </c>
      <c r="I39" s="318">
        <v>129964</v>
      </c>
      <c r="J39" s="319">
        <v>559.8537</v>
      </c>
      <c r="K39" s="318">
        <v>81796</v>
      </c>
      <c r="L39" s="319">
        <v>512.67269999999996</v>
      </c>
      <c r="M39" s="320">
        <v>0</v>
      </c>
    </row>
    <row r="40" spans="1:13" x14ac:dyDescent="0.35">
      <c r="A40" s="325">
        <v>12</v>
      </c>
      <c r="B40" s="326" t="s">
        <v>48</v>
      </c>
      <c r="C40" s="318">
        <v>0</v>
      </c>
      <c r="D40" s="319">
        <v>0</v>
      </c>
      <c r="E40" s="318">
        <v>0</v>
      </c>
      <c r="F40" s="319">
        <v>0</v>
      </c>
      <c r="G40" s="318">
        <v>0</v>
      </c>
      <c r="H40" s="319">
        <v>0</v>
      </c>
      <c r="I40" s="318">
        <v>0</v>
      </c>
      <c r="J40" s="319">
        <v>0</v>
      </c>
      <c r="K40" s="318">
        <v>0</v>
      </c>
      <c r="L40" s="319">
        <v>0</v>
      </c>
      <c r="M40" s="320">
        <v>0</v>
      </c>
    </row>
    <row r="41" spans="1:13" x14ac:dyDescent="0.35">
      <c r="A41" s="325">
        <v>13</v>
      </c>
      <c r="B41" s="326" t="s">
        <v>49</v>
      </c>
      <c r="C41" s="318">
        <v>0</v>
      </c>
      <c r="D41" s="319">
        <v>0</v>
      </c>
      <c r="E41" s="318">
        <v>0</v>
      </c>
      <c r="F41" s="319">
        <v>0</v>
      </c>
      <c r="G41" s="318">
        <v>0</v>
      </c>
      <c r="H41" s="319">
        <v>0</v>
      </c>
      <c r="I41" s="318">
        <v>0</v>
      </c>
      <c r="J41" s="319">
        <v>0</v>
      </c>
      <c r="K41" s="318">
        <v>0</v>
      </c>
      <c r="L41" s="319">
        <v>0</v>
      </c>
      <c r="M41" s="320">
        <v>0</v>
      </c>
    </row>
    <row r="42" spans="1:13" x14ac:dyDescent="0.35">
      <c r="A42" s="325">
        <v>14</v>
      </c>
      <c r="B42" s="326" t="s">
        <v>50</v>
      </c>
      <c r="C42" s="318">
        <v>0</v>
      </c>
      <c r="D42" s="319">
        <v>0</v>
      </c>
      <c r="E42" s="318">
        <v>0</v>
      </c>
      <c r="F42" s="319">
        <v>0</v>
      </c>
      <c r="G42" s="318">
        <v>0</v>
      </c>
      <c r="H42" s="319">
        <v>0</v>
      </c>
      <c r="I42" s="318">
        <v>0</v>
      </c>
      <c r="J42" s="319">
        <v>0</v>
      </c>
      <c r="K42" s="318">
        <v>0</v>
      </c>
      <c r="L42" s="319">
        <v>0</v>
      </c>
      <c r="M42" s="320">
        <v>0</v>
      </c>
    </row>
    <row r="43" spans="1:13" x14ac:dyDescent="0.35">
      <c r="A43" s="325">
        <v>15</v>
      </c>
      <c r="B43" s="326" t="s">
        <v>51</v>
      </c>
      <c r="C43" s="318">
        <v>0</v>
      </c>
      <c r="D43" s="319">
        <v>0</v>
      </c>
      <c r="E43" s="318">
        <v>15216</v>
      </c>
      <c r="F43" s="319">
        <v>256.57760000000002</v>
      </c>
      <c r="G43" s="318">
        <v>5321</v>
      </c>
      <c r="H43" s="319">
        <v>90.552999999999997</v>
      </c>
      <c r="I43" s="318">
        <v>27981</v>
      </c>
      <c r="J43" s="319">
        <v>266.65570000000002</v>
      </c>
      <c r="K43" s="318">
        <v>8210</v>
      </c>
      <c r="L43" s="319">
        <v>89.691500000000005</v>
      </c>
      <c r="M43" s="320">
        <v>0</v>
      </c>
    </row>
    <row r="44" spans="1:13" x14ac:dyDescent="0.35">
      <c r="A44" s="325">
        <v>16</v>
      </c>
      <c r="B44" s="326" t="s">
        <v>52</v>
      </c>
      <c r="C44" s="318">
        <v>0</v>
      </c>
      <c r="D44" s="319">
        <v>0</v>
      </c>
      <c r="E44" s="318">
        <v>0</v>
      </c>
      <c r="F44" s="319">
        <v>0</v>
      </c>
      <c r="G44" s="318">
        <v>0</v>
      </c>
      <c r="H44" s="319">
        <v>0</v>
      </c>
      <c r="I44" s="318">
        <v>0</v>
      </c>
      <c r="J44" s="319">
        <v>0</v>
      </c>
      <c r="K44" s="318">
        <v>0</v>
      </c>
      <c r="L44" s="319">
        <v>0</v>
      </c>
      <c r="M44" s="320">
        <v>0</v>
      </c>
    </row>
    <row r="45" spans="1:13" x14ac:dyDescent="0.35">
      <c r="A45" s="325">
        <v>17</v>
      </c>
      <c r="B45" s="326" t="s">
        <v>53</v>
      </c>
      <c r="C45" s="318">
        <v>0</v>
      </c>
      <c r="D45" s="319">
        <v>0</v>
      </c>
      <c r="E45" s="318">
        <v>0</v>
      </c>
      <c r="F45" s="319">
        <v>0</v>
      </c>
      <c r="G45" s="318">
        <v>0</v>
      </c>
      <c r="H45" s="319">
        <v>0</v>
      </c>
      <c r="I45" s="318">
        <v>0</v>
      </c>
      <c r="J45" s="319">
        <v>0</v>
      </c>
      <c r="K45" s="318">
        <v>0</v>
      </c>
      <c r="L45" s="319">
        <v>0</v>
      </c>
      <c r="M45" s="320">
        <v>0</v>
      </c>
    </row>
    <row r="46" spans="1:13" x14ac:dyDescent="0.35">
      <c r="A46" s="325">
        <v>18</v>
      </c>
      <c r="B46" s="326" t="s">
        <v>54</v>
      </c>
      <c r="C46" s="318">
        <v>0</v>
      </c>
      <c r="D46" s="319">
        <v>0</v>
      </c>
      <c r="E46" s="318">
        <v>12400</v>
      </c>
      <c r="F46" s="319">
        <v>198.5</v>
      </c>
      <c r="G46" s="318">
        <v>12296</v>
      </c>
      <c r="H46" s="319">
        <v>196.88</v>
      </c>
      <c r="I46" s="318">
        <v>18352</v>
      </c>
      <c r="J46" s="319">
        <v>175.19579999999999</v>
      </c>
      <c r="K46" s="318">
        <v>18208</v>
      </c>
      <c r="L46" s="319">
        <v>173.62</v>
      </c>
      <c r="M46" s="320">
        <v>0</v>
      </c>
    </row>
    <row r="47" spans="1:13" x14ac:dyDescent="0.35">
      <c r="A47" s="325">
        <v>19</v>
      </c>
      <c r="B47" s="326" t="s">
        <v>55</v>
      </c>
      <c r="C47" s="318">
        <v>0</v>
      </c>
      <c r="D47" s="319">
        <v>0</v>
      </c>
      <c r="E47" s="318">
        <v>0</v>
      </c>
      <c r="F47" s="319">
        <v>0</v>
      </c>
      <c r="G47" s="318">
        <v>0</v>
      </c>
      <c r="H47" s="319">
        <v>0</v>
      </c>
      <c r="I47" s="318">
        <v>0</v>
      </c>
      <c r="J47" s="319">
        <v>0</v>
      </c>
      <c r="K47" s="318">
        <v>0</v>
      </c>
      <c r="L47" s="319">
        <v>0</v>
      </c>
      <c r="M47" s="320">
        <v>0</v>
      </c>
    </row>
    <row r="48" spans="1:13" x14ac:dyDescent="0.35">
      <c r="A48" s="325">
        <v>20</v>
      </c>
      <c r="B48" s="326" t="s">
        <v>56</v>
      </c>
      <c r="C48" s="318">
        <v>0</v>
      </c>
      <c r="D48" s="319">
        <v>0</v>
      </c>
      <c r="E48" s="318">
        <v>43628</v>
      </c>
      <c r="F48" s="319">
        <v>128.4563</v>
      </c>
      <c r="G48" s="318">
        <v>43628</v>
      </c>
      <c r="H48" s="319">
        <v>128.4563</v>
      </c>
      <c r="I48" s="318">
        <v>61750</v>
      </c>
      <c r="J48" s="319">
        <v>110.9806</v>
      </c>
      <c r="K48" s="318">
        <v>60111</v>
      </c>
      <c r="L48" s="319">
        <v>109.2247</v>
      </c>
      <c r="M48" s="320">
        <v>0</v>
      </c>
    </row>
    <row r="49" spans="1:13" x14ac:dyDescent="0.35">
      <c r="A49" s="325">
        <v>21</v>
      </c>
      <c r="B49" s="326" t="s">
        <v>57</v>
      </c>
      <c r="C49" s="318">
        <v>0</v>
      </c>
      <c r="D49" s="319">
        <v>0</v>
      </c>
      <c r="E49" s="318">
        <v>13382</v>
      </c>
      <c r="F49" s="319">
        <v>573.15</v>
      </c>
      <c r="G49" s="318">
        <v>8876</v>
      </c>
      <c r="H49" s="319">
        <v>387.62</v>
      </c>
      <c r="I49" s="318">
        <v>51293</v>
      </c>
      <c r="J49" s="319">
        <v>512.72</v>
      </c>
      <c r="K49" s="318">
        <v>33802</v>
      </c>
      <c r="L49" s="319">
        <v>342.16</v>
      </c>
      <c r="M49" s="320">
        <v>0</v>
      </c>
    </row>
    <row r="50" spans="1:13" ht="27.75" x14ac:dyDescent="0.4">
      <c r="A50" s="325"/>
      <c r="B50" s="322" t="s">
        <v>58</v>
      </c>
      <c r="C50" s="322">
        <f>SUM(C29:C49)</f>
        <v>0</v>
      </c>
      <c r="D50" s="323">
        <f t="shared" ref="D50:M50" si="2">SUM(D29:D49)</f>
        <v>0</v>
      </c>
      <c r="E50" s="322">
        <f t="shared" si="2"/>
        <v>117820</v>
      </c>
      <c r="F50" s="323">
        <f t="shared" si="2"/>
        <v>1730.1240000000003</v>
      </c>
      <c r="G50" s="322">
        <f t="shared" si="2"/>
        <v>102100</v>
      </c>
      <c r="H50" s="323">
        <f t="shared" si="2"/>
        <v>1355.6154999999999</v>
      </c>
      <c r="I50" s="322">
        <f t="shared" si="2"/>
        <v>297464</v>
      </c>
      <c r="J50" s="323">
        <f t="shared" si="2"/>
        <v>1761.6406000000002</v>
      </c>
      <c r="K50" s="322">
        <f t="shared" si="2"/>
        <v>209764</v>
      </c>
      <c r="L50" s="323">
        <f t="shared" si="2"/>
        <v>1355.1358</v>
      </c>
      <c r="M50" s="322">
        <f t="shared" si="2"/>
        <v>0</v>
      </c>
    </row>
    <row r="51" spans="1:13" ht="27.75" x14ac:dyDescent="0.4">
      <c r="A51" s="327" t="s">
        <v>59</v>
      </c>
      <c r="B51" s="322" t="s">
        <v>60</v>
      </c>
      <c r="C51" s="322"/>
      <c r="D51" s="323"/>
      <c r="E51" s="322"/>
      <c r="F51" s="323"/>
      <c r="G51" s="322"/>
      <c r="H51" s="323"/>
      <c r="I51" s="322"/>
      <c r="J51" s="323"/>
      <c r="K51" s="322"/>
      <c r="L51" s="323"/>
      <c r="M51" s="324"/>
    </row>
    <row r="52" spans="1:13" x14ac:dyDescent="0.35">
      <c r="A52" s="325">
        <v>1</v>
      </c>
      <c r="B52" s="326" t="s">
        <v>61</v>
      </c>
      <c r="C52" s="330">
        <v>4627</v>
      </c>
      <c r="D52" s="329">
        <v>46.16</v>
      </c>
      <c r="E52" s="330">
        <v>9947</v>
      </c>
      <c r="F52" s="329">
        <v>169.95</v>
      </c>
      <c r="G52" s="330">
        <v>6067</v>
      </c>
      <c r="H52" s="329">
        <v>120.23</v>
      </c>
      <c r="I52" s="330">
        <v>37053</v>
      </c>
      <c r="J52" s="329">
        <v>367.25</v>
      </c>
      <c r="K52" s="330">
        <v>26307</v>
      </c>
      <c r="L52" s="329">
        <v>452.44</v>
      </c>
      <c r="M52" s="330">
        <v>0</v>
      </c>
    </row>
    <row r="53" spans="1:13" x14ac:dyDescent="0.35">
      <c r="A53" s="325">
        <v>2</v>
      </c>
      <c r="B53" s="326" t="s">
        <v>62</v>
      </c>
      <c r="C53" s="330">
        <v>0</v>
      </c>
      <c r="D53" s="329">
        <v>0</v>
      </c>
      <c r="E53" s="330">
        <v>449</v>
      </c>
      <c r="F53" s="329">
        <v>8.8729999999999993</v>
      </c>
      <c r="G53" s="330">
        <v>0</v>
      </c>
      <c r="H53" s="329">
        <v>0</v>
      </c>
      <c r="I53" s="330">
        <v>3816</v>
      </c>
      <c r="J53" s="329">
        <v>0.3881</v>
      </c>
      <c r="K53" s="330">
        <v>0</v>
      </c>
      <c r="L53" s="329">
        <v>0</v>
      </c>
      <c r="M53" s="330">
        <v>0</v>
      </c>
    </row>
    <row r="54" spans="1:13" ht="27.75" x14ac:dyDescent="0.4">
      <c r="A54" s="325"/>
      <c r="B54" s="322" t="s">
        <v>63</v>
      </c>
      <c r="C54" s="331">
        <f t="shared" ref="C54:M54" si="3">SUM(C52:C53)</f>
        <v>4627</v>
      </c>
      <c r="D54" s="332">
        <f t="shared" si="3"/>
        <v>46.16</v>
      </c>
      <c r="E54" s="331">
        <f t="shared" si="3"/>
        <v>10396</v>
      </c>
      <c r="F54" s="332">
        <f t="shared" si="3"/>
        <v>178.82299999999998</v>
      </c>
      <c r="G54" s="331">
        <f t="shared" si="3"/>
        <v>6067</v>
      </c>
      <c r="H54" s="332">
        <f t="shared" si="3"/>
        <v>120.23</v>
      </c>
      <c r="I54" s="331">
        <f t="shared" si="3"/>
        <v>40869</v>
      </c>
      <c r="J54" s="332">
        <f t="shared" si="3"/>
        <v>367.63810000000001</v>
      </c>
      <c r="K54" s="331">
        <f t="shared" si="3"/>
        <v>26307</v>
      </c>
      <c r="L54" s="332">
        <f t="shared" si="3"/>
        <v>452.44</v>
      </c>
      <c r="M54" s="331">
        <f t="shared" si="3"/>
        <v>0</v>
      </c>
    </row>
    <row r="55" spans="1:13" ht="27.75" x14ac:dyDescent="0.4">
      <c r="A55" s="322" t="s">
        <v>64</v>
      </c>
      <c r="B55" s="317"/>
      <c r="C55" s="322">
        <f t="shared" ref="C55:M55" si="4">SUM(C11+C27+C50)</f>
        <v>1065</v>
      </c>
      <c r="D55" s="323">
        <f t="shared" si="4"/>
        <v>1.25</v>
      </c>
      <c r="E55" s="322">
        <f t="shared" si="4"/>
        <v>129233</v>
      </c>
      <c r="F55" s="323">
        <f t="shared" si="4"/>
        <v>2257.4152000000004</v>
      </c>
      <c r="G55" s="322">
        <f t="shared" si="4"/>
        <v>113000</v>
      </c>
      <c r="H55" s="323">
        <f t="shared" si="4"/>
        <v>1755.1743999999999</v>
      </c>
      <c r="I55" s="322">
        <f t="shared" si="4"/>
        <v>320467</v>
      </c>
      <c r="J55" s="323">
        <f t="shared" si="4"/>
        <v>2827.5904</v>
      </c>
      <c r="K55" s="322">
        <f t="shared" si="4"/>
        <v>227289</v>
      </c>
      <c r="L55" s="323">
        <f t="shared" si="4"/>
        <v>2083.6282999999999</v>
      </c>
      <c r="M55" s="322">
        <f t="shared" si="4"/>
        <v>0</v>
      </c>
    </row>
    <row r="56" spans="1:13" ht="27.75" x14ac:dyDescent="0.4">
      <c r="A56" s="322" t="s">
        <v>65</v>
      </c>
      <c r="B56" s="318"/>
      <c r="C56" s="331">
        <f t="shared" ref="C56:M56" si="5">SUM(C11+C27+C50+C54)</f>
        <v>5692</v>
      </c>
      <c r="D56" s="332">
        <f t="shared" si="5"/>
        <v>47.41</v>
      </c>
      <c r="E56" s="331">
        <f t="shared" si="5"/>
        <v>139629</v>
      </c>
      <c r="F56" s="332">
        <f t="shared" si="5"/>
        <v>2436.2382000000002</v>
      </c>
      <c r="G56" s="331">
        <f t="shared" si="5"/>
        <v>119067</v>
      </c>
      <c r="H56" s="332">
        <f t="shared" si="5"/>
        <v>1875.4043999999999</v>
      </c>
      <c r="I56" s="331">
        <f t="shared" si="5"/>
        <v>361336</v>
      </c>
      <c r="J56" s="332">
        <f t="shared" si="5"/>
        <v>3195.2285000000002</v>
      </c>
      <c r="K56" s="331">
        <f t="shared" si="5"/>
        <v>253596</v>
      </c>
      <c r="L56" s="332">
        <f t="shared" si="5"/>
        <v>2536.0682999999999</v>
      </c>
      <c r="M56" s="331">
        <f t="shared" si="5"/>
        <v>0</v>
      </c>
    </row>
    <row r="57" spans="1:13" ht="27.75" x14ac:dyDescent="0.4">
      <c r="A57" s="327" t="s">
        <v>66</v>
      </c>
      <c r="B57" s="322" t="s">
        <v>67</v>
      </c>
      <c r="C57" s="322"/>
      <c r="D57" s="323"/>
      <c r="E57" s="322"/>
      <c r="F57" s="323"/>
      <c r="G57" s="322"/>
      <c r="H57" s="323"/>
      <c r="I57" s="322"/>
      <c r="J57" s="323"/>
      <c r="K57" s="322"/>
      <c r="L57" s="323"/>
      <c r="M57" s="324"/>
    </row>
    <row r="58" spans="1:13" x14ac:dyDescent="0.35">
      <c r="A58" s="325">
        <v>1</v>
      </c>
      <c r="B58" s="326" t="s">
        <v>68</v>
      </c>
      <c r="C58" s="328">
        <v>0</v>
      </c>
      <c r="D58" s="329">
        <v>0</v>
      </c>
      <c r="E58" s="328">
        <v>0</v>
      </c>
      <c r="F58" s="329">
        <v>0</v>
      </c>
      <c r="G58" s="328">
        <v>0</v>
      </c>
      <c r="H58" s="329">
        <v>0</v>
      </c>
      <c r="I58" s="328">
        <v>0</v>
      </c>
      <c r="J58" s="329">
        <v>0</v>
      </c>
      <c r="K58" s="328">
        <v>0</v>
      </c>
      <c r="L58" s="329">
        <v>0</v>
      </c>
      <c r="M58" s="330">
        <v>0</v>
      </c>
    </row>
    <row r="59" spans="1:13" x14ac:dyDescent="0.35">
      <c r="A59" s="325">
        <v>2</v>
      </c>
      <c r="B59" s="326" t="s">
        <v>69</v>
      </c>
      <c r="C59" s="328">
        <v>2200</v>
      </c>
      <c r="D59" s="329">
        <v>26.1</v>
      </c>
      <c r="E59" s="328">
        <v>398</v>
      </c>
      <c r="F59" s="329">
        <v>6.6120000000000001</v>
      </c>
      <c r="G59" s="328">
        <v>88</v>
      </c>
      <c r="H59" s="329">
        <v>2.1242999999999999</v>
      </c>
      <c r="I59" s="328">
        <v>2071</v>
      </c>
      <c r="J59" s="329">
        <v>17.659800000000001</v>
      </c>
      <c r="K59" s="328">
        <v>792</v>
      </c>
      <c r="L59" s="329">
        <v>6.9321000000000002</v>
      </c>
      <c r="M59" s="330">
        <v>8877</v>
      </c>
    </row>
    <row r="60" spans="1:13" x14ac:dyDescent="0.35">
      <c r="A60" s="325">
        <v>3</v>
      </c>
      <c r="B60" s="326" t="s">
        <v>70</v>
      </c>
      <c r="C60" s="328">
        <v>0</v>
      </c>
      <c r="D60" s="329">
        <v>0</v>
      </c>
      <c r="E60" s="328">
        <v>0</v>
      </c>
      <c r="F60" s="329">
        <v>0</v>
      </c>
      <c r="G60" s="328">
        <v>0</v>
      </c>
      <c r="H60" s="329">
        <v>0</v>
      </c>
      <c r="I60" s="328">
        <v>0</v>
      </c>
      <c r="J60" s="329">
        <v>0</v>
      </c>
      <c r="K60" s="328">
        <v>0</v>
      </c>
      <c r="L60" s="329">
        <v>0</v>
      </c>
      <c r="M60" s="330">
        <v>0</v>
      </c>
    </row>
    <row r="61" spans="1:13" ht="27.75" x14ac:dyDescent="0.4">
      <c r="A61" s="327"/>
      <c r="B61" s="322" t="s">
        <v>71</v>
      </c>
      <c r="C61" s="321">
        <f>SUM(C58:C60)</f>
        <v>2200</v>
      </c>
      <c r="D61" s="332">
        <f t="shared" ref="D61:M61" si="6">SUM(D58:D60)</f>
        <v>26.1</v>
      </c>
      <c r="E61" s="321">
        <f t="shared" si="6"/>
        <v>398</v>
      </c>
      <c r="F61" s="332">
        <f t="shared" si="6"/>
        <v>6.6120000000000001</v>
      </c>
      <c r="G61" s="321">
        <f t="shared" si="6"/>
        <v>88</v>
      </c>
      <c r="H61" s="332">
        <f t="shared" si="6"/>
        <v>2.1242999999999999</v>
      </c>
      <c r="I61" s="321">
        <f t="shared" si="6"/>
        <v>2071</v>
      </c>
      <c r="J61" s="332">
        <f t="shared" si="6"/>
        <v>17.659800000000001</v>
      </c>
      <c r="K61" s="321">
        <f t="shared" si="6"/>
        <v>792</v>
      </c>
      <c r="L61" s="332">
        <f t="shared" si="6"/>
        <v>6.9321000000000002</v>
      </c>
      <c r="M61" s="321">
        <f t="shared" si="6"/>
        <v>8877</v>
      </c>
    </row>
    <row r="62" spans="1:13" ht="27.75" x14ac:dyDescent="0.4">
      <c r="A62" s="327" t="s">
        <v>72</v>
      </c>
      <c r="B62" s="333" t="s">
        <v>73</v>
      </c>
      <c r="C62" s="322">
        <v>0</v>
      </c>
      <c r="D62" s="323">
        <v>0</v>
      </c>
      <c r="E62" s="322">
        <v>0</v>
      </c>
      <c r="F62" s="323">
        <v>0</v>
      </c>
      <c r="G62" s="322">
        <v>0</v>
      </c>
      <c r="H62" s="323">
        <v>0</v>
      </c>
      <c r="I62" s="322">
        <v>0</v>
      </c>
      <c r="J62" s="323">
        <v>0</v>
      </c>
      <c r="K62" s="322">
        <v>0</v>
      </c>
      <c r="L62" s="323">
        <v>0</v>
      </c>
      <c r="M62" s="324">
        <v>0</v>
      </c>
    </row>
    <row r="63" spans="1:13" ht="27.75" x14ac:dyDescent="0.4">
      <c r="A63" s="327"/>
      <c r="B63" s="322" t="s">
        <v>74</v>
      </c>
      <c r="C63" s="322">
        <f>SUM(C62)</f>
        <v>0</v>
      </c>
      <c r="D63" s="323">
        <f t="shared" ref="D63:M63" si="7">SUM(D62)</f>
        <v>0</v>
      </c>
      <c r="E63" s="322">
        <f t="shared" si="7"/>
        <v>0</v>
      </c>
      <c r="F63" s="323">
        <f t="shared" si="7"/>
        <v>0</v>
      </c>
      <c r="G63" s="322">
        <f t="shared" si="7"/>
        <v>0</v>
      </c>
      <c r="H63" s="323">
        <f t="shared" si="7"/>
        <v>0</v>
      </c>
      <c r="I63" s="322">
        <f t="shared" si="7"/>
        <v>0</v>
      </c>
      <c r="J63" s="323">
        <f t="shared" si="7"/>
        <v>0</v>
      </c>
      <c r="K63" s="322">
        <f t="shared" si="7"/>
        <v>0</v>
      </c>
      <c r="L63" s="323">
        <f t="shared" si="7"/>
        <v>0</v>
      </c>
      <c r="M63" s="322">
        <f t="shared" si="7"/>
        <v>0</v>
      </c>
    </row>
    <row r="64" spans="1:13" ht="27.75" x14ac:dyDescent="0.4">
      <c r="A64" s="327" t="s">
        <v>75</v>
      </c>
      <c r="B64" s="322" t="s">
        <v>76</v>
      </c>
      <c r="C64" s="322"/>
      <c r="D64" s="323"/>
      <c r="E64" s="322"/>
      <c r="F64" s="323"/>
      <c r="G64" s="322"/>
      <c r="H64" s="323"/>
      <c r="I64" s="322"/>
      <c r="J64" s="323"/>
      <c r="K64" s="322"/>
      <c r="L64" s="323"/>
      <c r="M64" s="324"/>
    </row>
    <row r="65" spans="1:13" ht="27.75" x14ac:dyDescent="0.4">
      <c r="A65" s="327">
        <v>1</v>
      </c>
      <c r="B65" s="326" t="s">
        <v>77</v>
      </c>
      <c r="C65" s="328">
        <v>0</v>
      </c>
      <c r="D65" s="329">
        <v>0</v>
      </c>
      <c r="E65" s="328">
        <v>5810</v>
      </c>
      <c r="F65" s="329">
        <v>138.76</v>
      </c>
      <c r="G65" s="328">
        <v>1602</v>
      </c>
      <c r="H65" s="329">
        <v>54.06</v>
      </c>
      <c r="I65" s="328">
        <v>16213</v>
      </c>
      <c r="J65" s="329">
        <v>173.21</v>
      </c>
      <c r="K65" s="328">
        <v>9388</v>
      </c>
      <c r="L65" s="329">
        <v>72.900000000000006</v>
      </c>
      <c r="M65" s="330">
        <v>0</v>
      </c>
    </row>
    <row r="66" spans="1:13" ht="27.75" x14ac:dyDescent="0.4">
      <c r="A66" s="327">
        <v>2</v>
      </c>
      <c r="B66" s="326" t="s">
        <v>78</v>
      </c>
      <c r="C66" s="328">
        <v>0</v>
      </c>
      <c r="D66" s="329">
        <v>0</v>
      </c>
      <c r="E66" s="328">
        <v>92544</v>
      </c>
      <c r="F66" s="329">
        <v>1166.7500930000001</v>
      </c>
      <c r="G66" s="328">
        <v>30177</v>
      </c>
      <c r="H66" s="329">
        <v>388.84789999999998</v>
      </c>
      <c r="I66" s="328">
        <v>107760</v>
      </c>
      <c r="J66" s="329">
        <v>1142.1278170000001</v>
      </c>
      <c r="K66" s="328">
        <v>36213</v>
      </c>
      <c r="L66" s="329">
        <v>401.62456600000002</v>
      </c>
      <c r="M66" s="330">
        <v>0</v>
      </c>
    </row>
    <row r="67" spans="1:13" ht="27.75" x14ac:dyDescent="0.4">
      <c r="A67" s="327"/>
      <c r="B67" s="322" t="s">
        <v>79</v>
      </c>
      <c r="C67" s="322">
        <f>SUM(C65:C66)</f>
        <v>0</v>
      </c>
      <c r="D67" s="323">
        <f t="shared" ref="D67:M67" si="8">SUM(D65:D66)</f>
        <v>0</v>
      </c>
      <c r="E67" s="322">
        <f t="shared" si="8"/>
        <v>98354</v>
      </c>
      <c r="F67" s="323">
        <f t="shared" si="8"/>
        <v>1305.5100930000001</v>
      </c>
      <c r="G67" s="322">
        <f t="shared" si="8"/>
        <v>31779</v>
      </c>
      <c r="H67" s="323">
        <f t="shared" si="8"/>
        <v>442.90789999999998</v>
      </c>
      <c r="I67" s="322">
        <f t="shared" si="8"/>
        <v>123973</v>
      </c>
      <c r="J67" s="323">
        <f t="shared" si="8"/>
        <v>1315.3378170000001</v>
      </c>
      <c r="K67" s="322">
        <f t="shared" si="8"/>
        <v>45601</v>
      </c>
      <c r="L67" s="323">
        <f t="shared" si="8"/>
        <v>474.52456600000005</v>
      </c>
      <c r="M67" s="322">
        <f t="shared" si="8"/>
        <v>0</v>
      </c>
    </row>
    <row r="68" spans="1:13" ht="27.75" x14ac:dyDescent="0.4">
      <c r="A68" s="327" t="s">
        <v>80</v>
      </c>
      <c r="B68" s="322" t="s">
        <v>81</v>
      </c>
      <c r="C68" s="322"/>
      <c r="D68" s="323"/>
      <c r="E68" s="322"/>
      <c r="F68" s="323"/>
      <c r="G68" s="322"/>
      <c r="H68" s="323"/>
      <c r="I68" s="322"/>
      <c r="J68" s="323"/>
      <c r="K68" s="322"/>
      <c r="L68" s="323"/>
      <c r="M68" s="322"/>
    </row>
    <row r="69" spans="1:13" ht="27.75" x14ac:dyDescent="0.4">
      <c r="A69" s="327">
        <v>1</v>
      </c>
      <c r="B69" s="326" t="s">
        <v>82</v>
      </c>
      <c r="C69" s="318">
        <v>0</v>
      </c>
      <c r="D69" s="319">
        <v>0</v>
      </c>
      <c r="E69" s="318">
        <v>0</v>
      </c>
      <c r="F69" s="319">
        <v>0</v>
      </c>
      <c r="G69" s="318">
        <v>0</v>
      </c>
      <c r="H69" s="319">
        <v>0</v>
      </c>
      <c r="I69" s="318">
        <v>0</v>
      </c>
      <c r="J69" s="319">
        <v>0</v>
      </c>
      <c r="K69" s="318">
        <v>0</v>
      </c>
      <c r="L69" s="319">
        <v>0</v>
      </c>
      <c r="M69" s="318">
        <v>0</v>
      </c>
    </row>
    <row r="70" spans="1:13" ht="27.75" x14ac:dyDescent="0.4">
      <c r="A70" s="327"/>
      <c r="B70" s="322" t="s">
        <v>83</v>
      </c>
      <c r="C70" s="322">
        <f t="shared" ref="C70:M70" si="9">SUM(C69)</f>
        <v>0</v>
      </c>
      <c r="D70" s="323">
        <f t="shared" si="9"/>
        <v>0</v>
      </c>
      <c r="E70" s="322">
        <f t="shared" si="9"/>
        <v>0</v>
      </c>
      <c r="F70" s="323">
        <f t="shared" si="9"/>
        <v>0</v>
      </c>
      <c r="G70" s="322">
        <f t="shared" si="9"/>
        <v>0</v>
      </c>
      <c r="H70" s="323">
        <f t="shared" si="9"/>
        <v>0</v>
      </c>
      <c r="I70" s="322">
        <f t="shared" si="9"/>
        <v>0</v>
      </c>
      <c r="J70" s="323">
        <f t="shared" si="9"/>
        <v>0</v>
      </c>
      <c r="K70" s="322">
        <f t="shared" si="9"/>
        <v>0</v>
      </c>
      <c r="L70" s="323">
        <f t="shared" si="9"/>
        <v>0</v>
      </c>
      <c r="M70" s="322">
        <f t="shared" si="9"/>
        <v>0</v>
      </c>
    </row>
    <row r="71" spans="1:13" ht="27.75" x14ac:dyDescent="0.4">
      <c r="A71" s="327"/>
      <c r="B71" s="322" t="s">
        <v>172</v>
      </c>
      <c r="C71" s="324">
        <f t="shared" ref="C71:M71" si="10">SUM(C56+C61+C63+C67+C70)</f>
        <v>7892</v>
      </c>
      <c r="D71" s="323">
        <f t="shared" si="10"/>
        <v>73.509999999999991</v>
      </c>
      <c r="E71" s="324">
        <f t="shared" si="10"/>
        <v>238381</v>
      </c>
      <c r="F71" s="323">
        <f t="shared" si="10"/>
        <v>3748.3602930000006</v>
      </c>
      <c r="G71" s="324">
        <f t="shared" si="10"/>
        <v>150934</v>
      </c>
      <c r="H71" s="323">
        <f t="shared" si="10"/>
        <v>2320.4366</v>
      </c>
      <c r="I71" s="324">
        <f t="shared" si="10"/>
        <v>487380</v>
      </c>
      <c r="J71" s="323">
        <f t="shared" si="10"/>
        <v>4528.2261170000002</v>
      </c>
      <c r="K71" s="324">
        <f t="shared" si="10"/>
        <v>299989</v>
      </c>
      <c r="L71" s="323">
        <f t="shared" si="10"/>
        <v>3017.5249659999999</v>
      </c>
      <c r="M71" s="324">
        <f t="shared" si="10"/>
        <v>8877</v>
      </c>
    </row>
  </sheetData>
  <mergeCells count="15">
    <mergeCell ref="A12:B12"/>
    <mergeCell ref="E1:H1"/>
    <mergeCell ref="A3:M3"/>
    <mergeCell ref="A4:A5"/>
    <mergeCell ref="B4:B5"/>
    <mergeCell ref="C4:D4"/>
    <mergeCell ref="E4:H4"/>
    <mergeCell ref="I4:L4"/>
    <mergeCell ref="M4:M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Q9" sqref="Q9"/>
    </sheetView>
  </sheetViews>
  <sheetFormatPr defaultColWidth="8.85546875" defaultRowHeight="14.25" x14ac:dyDescent="0.2"/>
  <cols>
    <col min="1" max="1" width="25.85546875" style="530" bestFit="1" customWidth="1"/>
    <col min="2" max="2" width="8.7109375" style="530" customWidth="1"/>
    <col min="3" max="3" width="7.28515625" style="530" customWidth="1"/>
    <col min="4" max="4" width="10.85546875" style="530" customWidth="1"/>
    <col min="5" max="5" width="10" style="530" customWidth="1"/>
    <col min="6" max="6" width="9.85546875" style="530" customWidth="1"/>
    <col min="7" max="7" width="9.28515625" style="530" customWidth="1"/>
    <col min="8" max="8" width="8.140625" style="530" customWidth="1"/>
    <col min="9" max="9" width="9.5703125" style="530" customWidth="1"/>
    <col min="10" max="10" width="9.140625" style="530" customWidth="1"/>
    <col min="11" max="11" width="7.7109375" style="530" customWidth="1"/>
    <col min="12" max="12" width="9.7109375" style="530" customWidth="1"/>
    <col min="13" max="13" width="6.85546875" style="530" customWidth="1"/>
    <col min="14" max="16384" width="8.85546875" style="530"/>
  </cols>
  <sheetData>
    <row r="1" spans="1:13" ht="41.25" customHeight="1" x14ac:dyDescent="0.25">
      <c r="A1" s="755" t="s">
        <v>770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6"/>
    </row>
    <row r="2" spans="1:13" ht="15" customHeight="1" x14ac:dyDescent="0.2">
      <c r="A2" s="757" t="s">
        <v>769</v>
      </c>
      <c r="B2" s="759" t="s">
        <v>768</v>
      </c>
      <c r="C2" s="760"/>
      <c r="D2" s="761"/>
      <c r="E2" s="759" t="s">
        <v>767</v>
      </c>
      <c r="F2" s="760"/>
      <c r="G2" s="761"/>
      <c r="H2" s="759" t="s">
        <v>766</v>
      </c>
      <c r="I2" s="760"/>
      <c r="J2" s="761"/>
      <c r="K2" s="759" t="s">
        <v>317</v>
      </c>
      <c r="L2" s="760"/>
      <c r="M2" s="761"/>
    </row>
    <row r="3" spans="1:13" ht="27.6" customHeight="1" x14ac:dyDescent="0.2">
      <c r="A3" s="758"/>
      <c r="B3" s="554" t="s">
        <v>742</v>
      </c>
      <c r="C3" s="554" t="s">
        <v>759</v>
      </c>
      <c r="D3" s="554" t="s">
        <v>740</v>
      </c>
      <c r="E3" s="554" t="s">
        <v>742</v>
      </c>
      <c r="F3" s="554" t="s">
        <v>759</v>
      </c>
      <c r="G3" s="554" t="s">
        <v>740</v>
      </c>
      <c r="H3" s="554" t="s">
        <v>742</v>
      </c>
      <c r="I3" s="554" t="s">
        <v>759</v>
      </c>
      <c r="J3" s="554" t="s">
        <v>740</v>
      </c>
      <c r="K3" s="554" t="s">
        <v>742</v>
      </c>
      <c r="L3" s="554" t="s">
        <v>759</v>
      </c>
      <c r="M3" s="554" t="s">
        <v>740</v>
      </c>
    </row>
    <row r="4" spans="1:13" ht="15" x14ac:dyDescent="0.25">
      <c r="A4" s="553" t="s">
        <v>765</v>
      </c>
      <c r="M4" s="552"/>
    </row>
    <row r="5" spans="1:13" x14ac:dyDescent="0.2">
      <c r="A5" s="550" t="s">
        <v>730</v>
      </c>
      <c r="B5" s="550">
        <v>0</v>
      </c>
      <c r="C5" s="550">
        <v>0</v>
      </c>
      <c r="D5" s="550">
        <v>0</v>
      </c>
      <c r="E5" s="550">
        <v>0</v>
      </c>
      <c r="F5" s="550">
        <v>0</v>
      </c>
      <c r="G5" s="550">
        <v>0</v>
      </c>
      <c r="H5" s="550">
        <v>2</v>
      </c>
      <c r="I5" s="550">
        <v>0.86</v>
      </c>
      <c r="J5" s="550">
        <v>0</v>
      </c>
      <c r="K5" s="550">
        <v>2</v>
      </c>
      <c r="L5" s="550">
        <v>0.86</v>
      </c>
      <c r="M5" s="550">
        <v>0</v>
      </c>
    </row>
    <row r="6" spans="1:13" x14ac:dyDescent="0.2">
      <c r="A6" s="550" t="s">
        <v>317</v>
      </c>
      <c r="B6" s="550">
        <v>0</v>
      </c>
      <c r="C6" s="550">
        <v>0</v>
      </c>
      <c r="D6" s="550">
        <v>0</v>
      </c>
      <c r="E6" s="550">
        <v>0</v>
      </c>
      <c r="F6" s="550">
        <v>0</v>
      </c>
      <c r="G6" s="550">
        <v>0</v>
      </c>
      <c r="H6" s="550">
        <v>2</v>
      </c>
      <c r="I6" s="550">
        <v>0.86</v>
      </c>
      <c r="J6" s="550">
        <v>0</v>
      </c>
      <c r="K6" s="550">
        <v>2</v>
      </c>
      <c r="L6" s="550">
        <v>0.86</v>
      </c>
      <c r="M6" s="550">
        <v>0</v>
      </c>
    </row>
    <row r="7" spans="1:13" ht="15" x14ac:dyDescent="0.25">
      <c r="A7" s="553" t="s">
        <v>764</v>
      </c>
      <c r="M7" s="552"/>
    </row>
    <row r="8" spans="1:13" x14ac:dyDescent="0.2">
      <c r="A8" s="550" t="s">
        <v>135</v>
      </c>
      <c r="B8" s="550">
        <v>0</v>
      </c>
      <c r="C8" s="550">
        <v>0</v>
      </c>
      <c r="D8" s="550">
        <v>0</v>
      </c>
      <c r="E8" s="550">
        <v>0</v>
      </c>
      <c r="F8" s="550">
        <v>0</v>
      </c>
      <c r="G8" s="550">
        <v>0</v>
      </c>
      <c r="H8" s="550">
        <v>4</v>
      </c>
      <c r="I8" s="550">
        <v>1.05</v>
      </c>
      <c r="J8" s="550">
        <v>0.18</v>
      </c>
      <c r="K8" s="550">
        <v>4</v>
      </c>
      <c r="L8" s="550">
        <v>1.05</v>
      </c>
      <c r="M8" s="550">
        <v>0.18</v>
      </c>
    </row>
    <row r="9" spans="1:13" x14ac:dyDescent="0.2">
      <c r="A9" s="550" t="s">
        <v>22</v>
      </c>
      <c r="B9" s="550">
        <v>0</v>
      </c>
      <c r="C9" s="550">
        <v>0</v>
      </c>
      <c r="D9" s="550">
        <v>0</v>
      </c>
      <c r="E9" s="550">
        <v>0</v>
      </c>
      <c r="F9" s="550">
        <v>0</v>
      </c>
      <c r="G9" s="550">
        <v>0</v>
      </c>
      <c r="H9" s="550">
        <v>2</v>
      </c>
      <c r="I9" s="550">
        <v>1.26</v>
      </c>
      <c r="J9" s="550">
        <v>1.26</v>
      </c>
      <c r="K9" s="550">
        <v>2</v>
      </c>
      <c r="L9" s="550">
        <v>1.26</v>
      </c>
      <c r="M9" s="550">
        <v>1.26</v>
      </c>
    </row>
    <row r="10" spans="1:13" x14ac:dyDescent="0.2">
      <c r="A10" s="550" t="s">
        <v>23</v>
      </c>
      <c r="B10" s="550">
        <v>5</v>
      </c>
      <c r="C10" s="550">
        <v>1.22</v>
      </c>
      <c r="D10" s="550">
        <v>1.06</v>
      </c>
      <c r="E10" s="550">
        <v>2</v>
      </c>
      <c r="F10" s="550">
        <v>0.22</v>
      </c>
      <c r="G10" s="550">
        <v>0</v>
      </c>
      <c r="H10" s="550">
        <v>41</v>
      </c>
      <c r="I10" s="550">
        <v>10.029999999999999</v>
      </c>
      <c r="J10" s="550">
        <v>6.08</v>
      </c>
      <c r="K10" s="550">
        <v>48</v>
      </c>
      <c r="L10" s="550">
        <v>11.47</v>
      </c>
      <c r="M10" s="550">
        <v>7.14</v>
      </c>
    </row>
    <row r="11" spans="1:13" x14ac:dyDescent="0.2">
      <c r="A11" s="550" t="s">
        <v>366</v>
      </c>
      <c r="B11" s="550">
        <v>0</v>
      </c>
      <c r="C11" s="550">
        <v>0</v>
      </c>
      <c r="D11" s="550">
        <v>0</v>
      </c>
      <c r="E11" s="550">
        <v>0</v>
      </c>
      <c r="F11" s="550">
        <v>0</v>
      </c>
      <c r="G11" s="550">
        <v>0</v>
      </c>
      <c r="H11" s="550">
        <v>21</v>
      </c>
      <c r="I11" s="550">
        <v>5.51</v>
      </c>
      <c r="J11" s="550">
        <v>2.42</v>
      </c>
      <c r="K11" s="550">
        <v>21</v>
      </c>
      <c r="L11" s="550">
        <v>5.51</v>
      </c>
      <c r="M11" s="550">
        <v>2.42</v>
      </c>
    </row>
    <row r="12" spans="1:13" x14ac:dyDescent="0.2">
      <c r="A12" s="550" t="s">
        <v>13</v>
      </c>
      <c r="B12" s="550">
        <v>109</v>
      </c>
      <c r="C12" s="550">
        <v>21.22</v>
      </c>
      <c r="D12" s="550">
        <v>19.850000000000001</v>
      </c>
      <c r="E12" s="550">
        <v>18</v>
      </c>
      <c r="F12" s="550">
        <v>4.2300000000000004</v>
      </c>
      <c r="G12" s="550">
        <v>2.6</v>
      </c>
      <c r="H12" s="550">
        <v>465</v>
      </c>
      <c r="I12" s="550">
        <v>120.9</v>
      </c>
      <c r="J12" s="550">
        <v>111.06</v>
      </c>
      <c r="K12" s="550">
        <v>592</v>
      </c>
      <c r="L12" s="550">
        <v>146.35</v>
      </c>
      <c r="M12" s="550">
        <v>133.51</v>
      </c>
    </row>
    <row r="13" spans="1:13" x14ac:dyDescent="0.2">
      <c r="A13" s="550" t="s">
        <v>14</v>
      </c>
      <c r="B13" s="550">
        <v>10</v>
      </c>
      <c r="C13" s="550">
        <v>1.95</v>
      </c>
      <c r="D13" s="550">
        <v>1.95</v>
      </c>
      <c r="E13" s="550">
        <v>1</v>
      </c>
      <c r="F13" s="550">
        <v>0.15</v>
      </c>
      <c r="G13" s="550">
        <v>0.15</v>
      </c>
      <c r="H13" s="550">
        <v>79</v>
      </c>
      <c r="I13" s="550">
        <v>22.86</v>
      </c>
      <c r="J13" s="550">
        <v>20.329999999999998</v>
      </c>
      <c r="K13" s="550">
        <v>90</v>
      </c>
      <c r="L13" s="550">
        <v>24.96</v>
      </c>
      <c r="M13" s="550">
        <v>22.43</v>
      </c>
    </row>
    <row r="14" spans="1:13" x14ac:dyDescent="0.2">
      <c r="A14" s="550" t="s">
        <v>141</v>
      </c>
      <c r="B14" s="550">
        <v>2</v>
      </c>
      <c r="C14" s="550">
        <v>0.35</v>
      </c>
      <c r="D14" s="550">
        <v>0.1</v>
      </c>
      <c r="E14" s="550">
        <v>0</v>
      </c>
      <c r="F14" s="550">
        <v>0</v>
      </c>
      <c r="G14" s="550">
        <v>0</v>
      </c>
      <c r="H14" s="550">
        <v>3</v>
      </c>
      <c r="I14" s="550">
        <v>0.46</v>
      </c>
      <c r="J14" s="550">
        <v>7.0000000000000007E-2</v>
      </c>
      <c r="K14" s="550">
        <v>5</v>
      </c>
      <c r="L14" s="550">
        <v>0.81</v>
      </c>
      <c r="M14" s="550">
        <v>0.17</v>
      </c>
    </row>
    <row r="15" spans="1:13" x14ac:dyDescent="0.2">
      <c r="A15" s="550" t="s">
        <v>27</v>
      </c>
      <c r="B15" s="550">
        <v>0</v>
      </c>
      <c r="C15" s="550">
        <v>0</v>
      </c>
      <c r="D15" s="550">
        <v>0</v>
      </c>
      <c r="E15" s="550">
        <v>0</v>
      </c>
      <c r="F15" s="550">
        <v>0</v>
      </c>
      <c r="G15" s="550">
        <v>0</v>
      </c>
      <c r="H15" s="550">
        <v>5</v>
      </c>
      <c r="I15" s="550">
        <v>0.95</v>
      </c>
      <c r="J15" s="550">
        <v>0.49</v>
      </c>
      <c r="K15" s="550">
        <v>5</v>
      </c>
      <c r="L15" s="550">
        <v>0.95</v>
      </c>
      <c r="M15" s="550">
        <v>0.49</v>
      </c>
    </row>
    <row r="16" spans="1:13" ht="28.5" x14ac:dyDescent="0.2">
      <c r="A16" s="550" t="s">
        <v>28</v>
      </c>
      <c r="B16" s="550">
        <v>1</v>
      </c>
      <c r="C16" s="550">
        <v>0</v>
      </c>
      <c r="D16" s="550">
        <v>0</v>
      </c>
      <c r="E16" s="550">
        <v>0</v>
      </c>
      <c r="F16" s="550">
        <v>0</v>
      </c>
      <c r="G16" s="550">
        <v>0</v>
      </c>
      <c r="H16" s="550">
        <v>2</v>
      </c>
      <c r="I16" s="550">
        <v>0.52</v>
      </c>
      <c r="J16" s="550">
        <v>0.52</v>
      </c>
      <c r="K16" s="550">
        <v>3</v>
      </c>
      <c r="L16" s="550">
        <v>0.52</v>
      </c>
      <c r="M16" s="550">
        <v>0.52</v>
      </c>
    </row>
    <row r="17" spans="1:13" x14ac:dyDescent="0.2">
      <c r="A17" s="550" t="s">
        <v>763</v>
      </c>
      <c r="B17" s="550">
        <v>0</v>
      </c>
      <c r="C17" s="550">
        <v>0</v>
      </c>
      <c r="D17" s="550">
        <v>0</v>
      </c>
      <c r="E17" s="550">
        <v>0</v>
      </c>
      <c r="F17" s="550">
        <v>0</v>
      </c>
      <c r="G17" s="550">
        <v>0</v>
      </c>
      <c r="H17" s="550">
        <v>1</v>
      </c>
      <c r="I17" s="550">
        <v>0.15</v>
      </c>
      <c r="J17" s="550">
        <v>0</v>
      </c>
      <c r="K17" s="550">
        <v>1</v>
      </c>
      <c r="L17" s="550">
        <v>0.15</v>
      </c>
      <c r="M17" s="550">
        <v>0</v>
      </c>
    </row>
    <row r="18" spans="1:13" x14ac:dyDescent="0.2">
      <c r="A18" s="550" t="s">
        <v>29</v>
      </c>
      <c r="B18" s="550">
        <v>0</v>
      </c>
      <c r="C18" s="550">
        <v>0</v>
      </c>
      <c r="D18" s="550">
        <v>0</v>
      </c>
      <c r="E18" s="550">
        <v>0</v>
      </c>
      <c r="F18" s="550">
        <v>0</v>
      </c>
      <c r="G18" s="550">
        <v>0</v>
      </c>
      <c r="H18" s="550">
        <v>11</v>
      </c>
      <c r="I18" s="550">
        <v>2.4300000000000002</v>
      </c>
      <c r="J18" s="550">
        <v>1.29</v>
      </c>
      <c r="K18" s="550">
        <v>11</v>
      </c>
      <c r="L18" s="550">
        <v>2.4300000000000002</v>
      </c>
      <c r="M18" s="550">
        <v>1.29</v>
      </c>
    </row>
    <row r="19" spans="1:13" x14ac:dyDescent="0.2">
      <c r="A19" s="550" t="s">
        <v>16</v>
      </c>
      <c r="B19" s="550">
        <v>54</v>
      </c>
      <c r="C19" s="550">
        <v>18.13</v>
      </c>
      <c r="D19" s="550">
        <v>0.57999999999999996</v>
      </c>
      <c r="E19" s="550">
        <v>27</v>
      </c>
      <c r="F19" s="550">
        <v>7.5</v>
      </c>
      <c r="G19" s="550">
        <v>0</v>
      </c>
      <c r="H19" s="550">
        <v>213</v>
      </c>
      <c r="I19" s="550">
        <v>63.57</v>
      </c>
      <c r="J19" s="550">
        <v>1.43</v>
      </c>
      <c r="K19" s="550">
        <v>294</v>
      </c>
      <c r="L19" s="550">
        <v>89.2</v>
      </c>
      <c r="M19" s="550">
        <v>2.0099999999999998</v>
      </c>
    </row>
    <row r="20" spans="1:13" x14ac:dyDescent="0.2">
      <c r="A20" s="550" t="s">
        <v>15</v>
      </c>
      <c r="B20" s="550">
        <v>3</v>
      </c>
      <c r="C20" s="550">
        <v>1.07</v>
      </c>
      <c r="D20" s="550">
        <v>0.03</v>
      </c>
      <c r="E20" s="550">
        <v>1</v>
      </c>
      <c r="F20" s="550">
        <v>0.1</v>
      </c>
      <c r="G20" s="550">
        <v>0</v>
      </c>
      <c r="H20" s="550">
        <v>100</v>
      </c>
      <c r="I20" s="550">
        <v>26.29</v>
      </c>
      <c r="J20" s="550">
        <v>0.39</v>
      </c>
      <c r="K20" s="550">
        <v>104</v>
      </c>
      <c r="L20" s="550">
        <v>27.46</v>
      </c>
      <c r="M20" s="550">
        <v>0.42</v>
      </c>
    </row>
    <row r="21" spans="1:13" x14ac:dyDescent="0.2">
      <c r="A21" s="550" t="s">
        <v>31</v>
      </c>
      <c r="B21" s="550">
        <v>0</v>
      </c>
      <c r="C21" s="550">
        <v>0</v>
      </c>
      <c r="D21" s="550">
        <v>0</v>
      </c>
      <c r="E21" s="550">
        <v>0</v>
      </c>
      <c r="F21" s="550">
        <v>0</v>
      </c>
      <c r="G21" s="550">
        <v>0</v>
      </c>
      <c r="H21" s="550">
        <v>5</v>
      </c>
      <c r="I21" s="550">
        <v>1.06</v>
      </c>
      <c r="J21" s="550">
        <v>0.56999999999999995</v>
      </c>
      <c r="K21" s="550">
        <v>5</v>
      </c>
      <c r="L21" s="550">
        <v>1.06</v>
      </c>
      <c r="M21" s="550">
        <v>0.56999999999999995</v>
      </c>
    </row>
    <row r="22" spans="1:13" x14ac:dyDescent="0.2">
      <c r="A22" s="550" t="s">
        <v>382</v>
      </c>
      <c r="B22" s="550">
        <v>1</v>
      </c>
      <c r="C22" s="550">
        <v>0.19</v>
      </c>
      <c r="D22" s="550">
        <v>0</v>
      </c>
      <c r="E22" s="550">
        <v>0</v>
      </c>
      <c r="F22" s="550">
        <v>0</v>
      </c>
      <c r="G22" s="550">
        <v>0</v>
      </c>
      <c r="H22" s="550">
        <v>11</v>
      </c>
      <c r="I22" s="550">
        <v>1.99</v>
      </c>
      <c r="J22" s="550">
        <v>1.17</v>
      </c>
      <c r="K22" s="550">
        <v>12</v>
      </c>
      <c r="L22" s="550">
        <v>2.1800000000000002</v>
      </c>
      <c r="M22" s="550">
        <v>1.17</v>
      </c>
    </row>
    <row r="23" spans="1:13" x14ac:dyDescent="0.2">
      <c r="A23" s="550" t="s">
        <v>317</v>
      </c>
      <c r="B23" s="550">
        <v>185</v>
      </c>
      <c r="C23" s="550">
        <v>44.12</v>
      </c>
      <c r="D23" s="550">
        <v>23.56</v>
      </c>
      <c r="E23" s="550">
        <v>49</v>
      </c>
      <c r="F23" s="550">
        <v>12.2</v>
      </c>
      <c r="G23" s="550">
        <v>2.75</v>
      </c>
      <c r="H23" s="550">
        <v>963</v>
      </c>
      <c r="I23" s="550">
        <v>259.04000000000002</v>
      </c>
      <c r="J23" s="550">
        <v>147.26</v>
      </c>
      <c r="K23" s="550">
        <v>1197</v>
      </c>
      <c r="L23" s="550">
        <v>315.36</v>
      </c>
      <c r="M23" s="550">
        <v>173.56</v>
      </c>
    </row>
    <row r="24" spans="1:13" ht="15" x14ac:dyDescent="0.25">
      <c r="A24" s="553" t="s">
        <v>723</v>
      </c>
      <c r="M24" s="552"/>
    </row>
    <row r="25" spans="1:13" x14ac:dyDescent="0.2">
      <c r="A25" s="550" t="s">
        <v>762</v>
      </c>
      <c r="B25" s="550">
        <v>14</v>
      </c>
      <c r="C25" s="550">
        <v>3.8</v>
      </c>
      <c r="D25" s="550">
        <v>0</v>
      </c>
      <c r="E25" s="550">
        <v>11</v>
      </c>
      <c r="F25" s="550">
        <v>2.58</v>
      </c>
      <c r="G25" s="550">
        <v>0</v>
      </c>
      <c r="H25" s="550">
        <v>33</v>
      </c>
      <c r="I25" s="550">
        <v>7.78</v>
      </c>
      <c r="J25" s="550">
        <v>0</v>
      </c>
      <c r="K25" s="550">
        <v>58</v>
      </c>
      <c r="L25" s="550">
        <v>14.17</v>
      </c>
      <c r="M25" s="550">
        <v>0</v>
      </c>
    </row>
    <row r="26" spans="1:13" x14ac:dyDescent="0.2">
      <c r="A26" s="550" t="s">
        <v>317</v>
      </c>
      <c r="B26" s="550">
        <v>14</v>
      </c>
      <c r="C26" s="550">
        <v>3.8</v>
      </c>
      <c r="D26" s="550">
        <v>0</v>
      </c>
      <c r="E26" s="550">
        <v>11</v>
      </c>
      <c r="F26" s="550">
        <v>2.58</v>
      </c>
      <c r="G26" s="550">
        <v>0</v>
      </c>
      <c r="H26" s="550">
        <v>33</v>
      </c>
      <c r="I26" s="550">
        <v>7.78</v>
      </c>
      <c r="J26" s="550">
        <v>0</v>
      </c>
      <c r="K26" s="550">
        <v>58</v>
      </c>
      <c r="L26" s="550">
        <v>14.17</v>
      </c>
      <c r="M26" s="550">
        <v>0</v>
      </c>
    </row>
    <row r="27" spans="1:13" ht="15" x14ac:dyDescent="0.25">
      <c r="A27" s="551" t="s">
        <v>411</v>
      </c>
      <c r="B27" s="550">
        <v>199</v>
      </c>
      <c r="C27" s="550">
        <v>47.92</v>
      </c>
      <c r="D27" s="550">
        <v>23.56</v>
      </c>
      <c r="E27" s="550">
        <v>60</v>
      </c>
      <c r="F27" s="550">
        <v>14.78</v>
      </c>
      <c r="G27" s="550">
        <v>2.75</v>
      </c>
      <c r="H27" s="550">
        <v>998</v>
      </c>
      <c r="I27" s="550">
        <v>267.69</v>
      </c>
      <c r="J27" s="550">
        <v>147.26</v>
      </c>
      <c r="K27" s="550">
        <v>1257</v>
      </c>
      <c r="L27" s="550">
        <v>330.39</v>
      </c>
      <c r="M27" s="550">
        <v>173.56</v>
      </c>
    </row>
  </sheetData>
  <mergeCells count="6">
    <mergeCell ref="A1:M1"/>
    <mergeCell ref="A2:A3"/>
    <mergeCell ref="B2:D2"/>
    <mergeCell ref="E2:G2"/>
    <mergeCell ref="H2:J2"/>
    <mergeCell ref="K2:M2"/>
  </mergeCells>
  <printOptions horizontalCentered="1" verticalCentered="1"/>
  <pageMargins left="0.75" right="0.75" top="1" bottom="1" header="0.5" footer="0.5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Q18" sqref="Q18"/>
    </sheetView>
  </sheetViews>
  <sheetFormatPr defaultRowHeight="15.75" x14ac:dyDescent="0.25"/>
  <cols>
    <col min="1" max="1" width="6.5703125" style="344" customWidth="1"/>
    <col min="2" max="2" width="33" style="344" customWidth="1"/>
    <col min="3" max="7" width="11.42578125" style="334" bestFit="1" customWidth="1"/>
    <col min="8" max="12" width="11.42578125" style="345" bestFit="1" customWidth="1"/>
    <col min="13" max="13" width="13.85546875" style="334" customWidth="1"/>
    <col min="14" max="15" width="11.42578125" style="334" customWidth="1"/>
    <col min="16" max="16384" width="9.140625" style="334"/>
  </cols>
  <sheetData>
    <row r="1" spans="1:13" x14ac:dyDescent="0.25">
      <c r="A1" s="771"/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</row>
    <row r="2" spans="1:13" x14ac:dyDescent="0.25">
      <c r="A2" s="771" t="s">
        <v>536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</row>
    <row r="3" spans="1:13" x14ac:dyDescent="0.25">
      <c r="A3" s="772" t="s">
        <v>537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</row>
    <row r="4" spans="1:13" x14ac:dyDescent="0.25">
      <c r="A4" s="26" t="s">
        <v>175</v>
      </c>
      <c r="B4" s="773" t="s">
        <v>259</v>
      </c>
      <c r="C4" s="774" t="s">
        <v>538</v>
      </c>
      <c r="D4" s="775"/>
      <c r="E4" s="775"/>
      <c r="F4" s="775"/>
      <c r="G4" s="776"/>
      <c r="H4" s="777" t="s">
        <v>537</v>
      </c>
      <c r="I4" s="778"/>
      <c r="J4" s="778"/>
      <c r="K4" s="778"/>
      <c r="L4" s="778"/>
      <c r="M4" s="762" t="s">
        <v>539</v>
      </c>
    </row>
    <row r="5" spans="1:13" x14ac:dyDescent="0.25">
      <c r="A5" s="26"/>
      <c r="B5" s="773"/>
      <c r="C5" s="764" t="str">
        <f>[4]Deposit!C6</f>
        <v xml:space="preserve"> AS AT  MARCH 2019</v>
      </c>
      <c r="D5" s="765"/>
      <c r="E5" s="765"/>
      <c r="F5" s="765"/>
      <c r="G5" s="766"/>
      <c r="H5" s="767" t="str">
        <f>[4]Deposit!H6</f>
        <v xml:space="preserve"> AS AT  MARCH 2020</v>
      </c>
      <c r="I5" s="768"/>
      <c r="J5" s="768"/>
      <c r="K5" s="768"/>
      <c r="L5" s="768"/>
      <c r="M5" s="763"/>
    </row>
    <row r="6" spans="1:13" x14ac:dyDescent="0.25">
      <c r="A6" s="26" t="s">
        <v>10</v>
      </c>
      <c r="B6" s="773"/>
      <c r="C6" s="335" t="s">
        <v>193</v>
      </c>
      <c r="D6" s="335" t="s">
        <v>194</v>
      </c>
      <c r="E6" s="335" t="s">
        <v>195</v>
      </c>
      <c r="F6" s="335" t="s">
        <v>196</v>
      </c>
      <c r="G6" s="336" t="s">
        <v>184</v>
      </c>
      <c r="H6" s="335" t="s">
        <v>193</v>
      </c>
      <c r="I6" s="335" t="s">
        <v>194</v>
      </c>
      <c r="J6" s="335" t="s">
        <v>195</v>
      </c>
      <c r="K6" s="335" t="s">
        <v>196</v>
      </c>
      <c r="L6" s="336" t="s">
        <v>184</v>
      </c>
      <c r="M6" s="763"/>
    </row>
    <row r="7" spans="1:13" x14ac:dyDescent="0.25">
      <c r="A7" s="26" t="s">
        <v>11</v>
      </c>
      <c r="B7" s="26" t="s">
        <v>12</v>
      </c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339"/>
    </row>
    <row r="8" spans="1:13" x14ac:dyDescent="0.25">
      <c r="A8" s="335">
        <v>1</v>
      </c>
      <c r="B8" s="26" t="str">
        <f>[4]Advance!B9</f>
        <v>Canara Bank</v>
      </c>
      <c r="C8" s="346">
        <f>[4]Advance!C9/[4]Deposit!C9*100</f>
        <v>107.66261980830672</v>
      </c>
      <c r="D8" s="346">
        <f>[4]Advance!D9/[4]Deposit!D9*100</f>
        <v>101.12985219099298</v>
      </c>
      <c r="E8" s="346">
        <f>[4]Advance!E9/[4]Deposit!E9*100</f>
        <v>58.746404873246959</v>
      </c>
      <c r="F8" s="346">
        <f>[4]Advance!F9/[4]Deposit!F9*100</f>
        <v>63.312056489564064</v>
      </c>
      <c r="G8" s="346">
        <f>[4]Advance!G9/[4]Deposit!G9*100</f>
        <v>70.573467038425548</v>
      </c>
      <c r="H8" s="346">
        <f>[4]Advance!H9/[4]Deposit!H9*100</f>
        <v>96.637164553404332</v>
      </c>
      <c r="I8" s="346">
        <f>[4]Advance!I9/[4]Deposit!I9*100</f>
        <v>94.44735306437066</v>
      </c>
      <c r="J8" s="346">
        <f>[4]Advance!J9/[4]Deposit!J9*100</f>
        <v>54.593260479884208</v>
      </c>
      <c r="K8" s="346">
        <f>[4]Advance!K9/[4]Deposit!K9*100</f>
        <v>46.898524572176036</v>
      </c>
      <c r="L8" s="347">
        <f>[4]Advance!L9/[4]Deposit!L9*100</f>
        <v>57.671352003267714</v>
      </c>
      <c r="M8" s="348">
        <f>L8-G8</f>
        <v>-12.902115035157834</v>
      </c>
    </row>
    <row r="9" spans="1:13" x14ac:dyDescent="0.25">
      <c r="A9" s="335">
        <v>2</v>
      </c>
      <c r="B9" s="26" t="str">
        <f>[4]Advance!B10</f>
        <v>Corporation Bank</v>
      </c>
      <c r="C9" s="346">
        <f>[4]Advance!C10/[4]Deposit!C10*100</f>
        <v>89.451686497597066</v>
      </c>
      <c r="D9" s="346">
        <f>[4]Advance!D10/[4]Deposit!D10*100</f>
        <v>84.001548386452285</v>
      </c>
      <c r="E9" s="346">
        <f>[4]Advance!E10/[4]Deposit!E10*100</f>
        <v>49.70833547253104</v>
      </c>
      <c r="F9" s="346">
        <f>[4]Advance!F10/[4]Deposit!F10*100</f>
        <v>65.008349021922015</v>
      </c>
      <c r="G9" s="346">
        <f>[4]Advance!G10/[4]Deposit!G10*100</f>
        <v>65.994143988388245</v>
      </c>
      <c r="H9" s="346">
        <f>[4]Advance!H10/[4]Deposit!H10*100</f>
        <v>80.613032862157169</v>
      </c>
      <c r="I9" s="346">
        <f>[4]Advance!I10/[4]Deposit!I10*100</f>
        <v>82.295651666501968</v>
      </c>
      <c r="J9" s="346">
        <f>[4]Advance!J10/[4]Deposit!J10*100</f>
        <v>45.843343638582091</v>
      </c>
      <c r="K9" s="346">
        <f>[4]Advance!K10/[4]Deposit!K10*100</f>
        <v>46.498224247086299</v>
      </c>
      <c r="L9" s="347">
        <f>[4]Advance!L10/[4]Deposit!L10*100</f>
        <v>54.764103886932837</v>
      </c>
      <c r="M9" s="348">
        <f t="shared" ref="M9:M11" si="0">L9-G9</f>
        <v>-11.230040101455408</v>
      </c>
    </row>
    <row r="10" spans="1:13" x14ac:dyDescent="0.25">
      <c r="A10" s="335">
        <v>3</v>
      </c>
      <c r="B10" s="26" t="str">
        <f>[4]Advance!B11</f>
        <v>Syndicate Bank</v>
      </c>
      <c r="C10" s="346">
        <f>[4]Advance!C11/[4]Deposit!C11*100</f>
        <v>87.275645041014172</v>
      </c>
      <c r="D10" s="346">
        <f>[4]Advance!D11/[4]Deposit!D11*100</f>
        <v>80.307460932025592</v>
      </c>
      <c r="E10" s="346">
        <f>[4]Advance!E11/[4]Deposit!E11*100</f>
        <v>54.565992305631852</v>
      </c>
      <c r="F10" s="346">
        <f>[4]Advance!F11/[4]Deposit!F11*100</f>
        <v>48.192869526049222</v>
      </c>
      <c r="G10" s="346">
        <f>[4]Advance!G11/[4]Deposit!G11*100</f>
        <v>62.439542791900784</v>
      </c>
      <c r="H10" s="346">
        <f>[4]Advance!H11/[4]Deposit!H11*100</f>
        <v>82.117570108740097</v>
      </c>
      <c r="I10" s="346">
        <f>[4]Advance!I11/[4]Deposit!I11*100</f>
        <v>72.477603417706945</v>
      </c>
      <c r="J10" s="346">
        <f>[4]Advance!J11/[4]Deposit!J11*100</f>
        <v>51.886973320334526</v>
      </c>
      <c r="K10" s="346">
        <f>[4]Advance!K11/[4]Deposit!K11*100</f>
        <v>46.29002566084349</v>
      </c>
      <c r="L10" s="347">
        <f>[4]Advance!L11/[4]Deposit!L11*100</f>
        <v>58.515518897390415</v>
      </c>
      <c r="M10" s="348">
        <f t="shared" si="0"/>
        <v>-3.9240238945103698</v>
      </c>
    </row>
    <row r="11" spans="1:13" x14ac:dyDescent="0.25">
      <c r="A11" s="335">
        <v>5</v>
      </c>
      <c r="B11" s="26" t="str">
        <f>[4]Advance!B12</f>
        <v>State Bank of India</v>
      </c>
      <c r="C11" s="346">
        <f>[4]Advance!C12/[4]Deposit!C12*100</f>
        <v>70.576143630092574</v>
      </c>
      <c r="D11" s="346">
        <f>[4]Advance!D12/[4]Deposit!D12*100</f>
        <v>52.235890242220108</v>
      </c>
      <c r="E11" s="346">
        <f>[4]Advance!E12/[4]Deposit!E12*100</f>
        <v>44.678900832737604</v>
      </c>
      <c r="F11" s="346">
        <f>[4]Advance!F12/[4]Deposit!F12*100</f>
        <v>74.414927097548713</v>
      </c>
      <c r="G11" s="346">
        <f>[4]Advance!G12/[4]Deposit!G12*100</f>
        <v>63.226887570683957</v>
      </c>
      <c r="H11" s="346">
        <f>[4]Advance!H12/[4]Deposit!H12*100</f>
        <v>63.407433028856339</v>
      </c>
      <c r="I11" s="346">
        <f>[4]Advance!I12/[4]Deposit!I12*100</f>
        <v>47.712536376697329</v>
      </c>
      <c r="J11" s="346">
        <f>[4]Advance!J12/[4]Deposit!J12*100</f>
        <v>42.193402956837481</v>
      </c>
      <c r="K11" s="346">
        <f>[4]Advance!K12/[4]Deposit!K12*100</f>
        <v>76.694366908246607</v>
      </c>
      <c r="L11" s="347">
        <f>[4]Advance!L12/[4]Deposit!L12*100</f>
        <v>62.964499140780482</v>
      </c>
      <c r="M11" s="348">
        <f t="shared" si="0"/>
        <v>-0.26238842990347422</v>
      </c>
    </row>
    <row r="12" spans="1:13" x14ac:dyDescent="0.25">
      <c r="A12" s="26"/>
      <c r="B12" s="26" t="s">
        <v>17</v>
      </c>
      <c r="C12" s="346">
        <f>[4]Advance!C13/[4]Deposit!C13*100</f>
        <v>87.544790429143376</v>
      </c>
      <c r="D12" s="346">
        <f>[4]Advance!D13/[4]Deposit!D13*100</f>
        <v>69.888589277887306</v>
      </c>
      <c r="E12" s="346">
        <f>[4]Advance!E13/[4]Deposit!E13*100</f>
        <v>49.990989918586664</v>
      </c>
      <c r="F12" s="346">
        <f>[4]Advance!F13/[4]Deposit!F13*100</f>
        <v>67.399013391289799</v>
      </c>
      <c r="G12" s="346">
        <f>[4]Advance!G13/[4]Deposit!G13*100</f>
        <v>65.477163866456266</v>
      </c>
      <c r="H12" s="346">
        <f>[4]Advance!H13/[4]Deposit!H13*100</f>
        <v>79.640343728589229</v>
      </c>
      <c r="I12" s="346">
        <f>[4]Advance!I13/[4]Deposit!I13*100</f>
        <v>64.660066793660619</v>
      </c>
      <c r="J12" s="346">
        <f>[4]Advance!J13/[4]Deposit!J13*100</f>
        <v>46.967352629936535</v>
      </c>
      <c r="K12" s="346">
        <f>[4]Advance!K13/[4]Deposit!K13*100</f>
        <v>61.028455776715717</v>
      </c>
      <c r="L12" s="347">
        <f>[4]Advance!L13/[4]Deposit!L13*100</f>
        <v>59.990577420213832</v>
      </c>
      <c r="M12" s="348">
        <f>L12-G12</f>
        <v>-5.4865864462424341</v>
      </c>
    </row>
    <row r="13" spans="1:13" x14ac:dyDescent="0.25">
      <c r="A13" s="769" t="s">
        <v>535</v>
      </c>
      <c r="B13" s="770"/>
      <c r="C13" s="348"/>
      <c r="D13" s="348"/>
      <c r="E13" s="348"/>
      <c r="F13" s="349"/>
      <c r="G13" s="350"/>
      <c r="H13" s="351"/>
      <c r="I13" s="348"/>
      <c r="J13" s="351"/>
      <c r="K13" s="351"/>
      <c r="L13" s="352"/>
      <c r="M13" s="348"/>
    </row>
    <row r="14" spans="1:13" x14ac:dyDescent="0.25">
      <c r="A14" s="18">
        <v>1</v>
      </c>
      <c r="B14" s="26" t="str">
        <f>[4]Advance!B15</f>
        <v>Allahabad Bank</v>
      </c>
      <c r="C14" s="346">
        <f>[4]Advance!C15/[4]Deposit!C15*100</f>
        <v>46.359777995429319</v>
      </c>
      <c r="D14" s="346">
        <f>[4]Advance!D15/[4]Deposit!D15*100</f>
        <v>57.787234042553195</v>
      </c>
      <c r="E14" s="346">
        <f>[4]Advance!E15/[4]Deposit!E15*100</f>
        <v>53.470721843665167</v>
      </c>
      <c r="F14" s="346">
        <f>[4]Advance!F15/[4]Deposit!F15*100</f>
        <v>224.67480382906314</v>
      </c>
      <c r="G14" s="346">
        <f>[4]Advance!G15/[4]Deposit!G15*100</f>
        <v>166.27865508724403</v>
      </c>
      <c r="H14" s="346">
        <f>[4]Advance!H15/[4]Deposit!H15*100</f>
        <v>39.993389678455074</v>
      </c>
      <c r="I14" s="346">
        <f>[4]Advance!I15/[4]Deposit!I15*100</f>
        <v>51.4011252216809</v>
      </c>
      <c r="J14" s="346">
        <f>[4]Advance!J15/[4]Deposit!J15*100</f>
        <v>37.526148662163664</v>
      </c>
      <c r="K14" s="346">
        <f>[4]Advance!K15/[4]Deposit!K15*100</f>
        <v>249.03775126414106</v>
      </c>
      <c r="L14" s="347">
        <f>[4]Advance!L15/[4]Deposit!L15*100</f>
        <v>177.0493513942092</v>
      </c>
      <c r="M14" s="348">
        <f t="shared" ref="M14:M27" si="1">L14-G14</f>
        <v>10.770696306965164</v>
      </c>
    </row>
    <row r="15" spans="1:13" x14ac:dyDescent="0.25">
      <c r="A15" s="18">
        <v>2</v>
      </c>
      <c r="B15" s="26" t="str">
        <f>[4]Advance!B16</f>
        <v>Andhrabank</v>
      </c>
      <c r="C15" s="346">
        <f>[4]Advance!C16/[4]Deposit!C16*100</f>
        <v>213.13058388232108</v>
      </c>
      <c r="D15" s="346">
        <f>[4]Advance!D16/[4]Deposit!D16*100</f>
        <v>247.26402663152786</v>
      </c>
      <c r="E15" s="346">
        <f>[4]Advance!E16/[4]Deposit!E16*100</f>
        <v>104.43820434261357</v>
      </c>
      <c r="F15" s="346">
        <f>[4]Advance!F16/[4]Deposit!F16*100</f>
        <v>42.76499911545811</v>
      </c>
      <c r="G15" s="346">
        <f>[4]Advance!G16/[4]Deposit!G16*100</f>
        <v>51.9695032341385</v>
      </c>
      <c r="H15" s="346">
        <f>[4]Advance!H16/[4]Deposit!H16*100</f>
        <v>223.41314170812109</v>
      </c>
      <c r="I15" s="346">
        <f>[4]Advance!I16/[4]Deposit!I16*100</f>
        <v>171.6115104396371</v>
      </c>
      <c r="J15" s="346">
        <f>[4]Advance!J16/[4]Deposit!J16*100</f>
        <v>95.681735868346294</v>
      </c>
      <c r="K15" s="346">
        <f>[4]Advance!K16/[4]Deposit!K16*100</f>
        <v>88.067583441436653</v>
      </c>
      <c r="L15" s="347">
        <f>[4]Advance!L16/[4]Deposit!L16*100</f>
        <v>94.03765985151415</v>
      </c>
      <c r="M15" s="348">
        <f t="shared" si="1"/>
        <v>42.068156617375649</v>
      </c>
    </row>
    <row r="16" spans="1:13" x14ac:dyDescent="0.25">
      <c r="A16" s="18">
        <v>3</v>
      </c>
      <c r="B16" s="26" t="str">
        <f>[4]Advance!B17</f>
        <v>Bank of Baroda</v>
      </c>
      <c r="C16" s="346">
        <f>[4]Advance!C17/[4]Deposit!C17*100</f>
        <v>82.574560032390778</v>
      </c>
      <c r="D16" s="346">
        <f>[4]Advance!D17/[4]Deposit!D17*100</f>
        <v>79.799742632186764</v>
      </c>
      <c r="E16" s="346">
        <f>[4]Advance!E17/[4]Deposit!E17*100</f>
        <v>59.334387491107542</v>
      </c>
      <c r="F16" s="346">
        <f>[4]Advance!F17/[4]Deposit!F17*100</f>
        <v>99.748421483486098</v>
      </c>
      <c r="G16" s="346">
        <f>[4]Advance!G17/[4]Deposit!G17*100</f>
        <v>86.722662993755591</v>
      </c>
      <c r="H16" s="346">
        <f>[4]Advance!H17/[4]Deposit!H17*100</f>
        <v>80.87146191203702</v>
      </c>
      <c r="I16" s="346">
        <f>[4]Advance!I17/[4]Deposit!I17*100</f>
        <v>80.666315778670793</v>
      </c>
      <c r="J16" s="346">
        <f>[4]Advance!J17/[4]Deposit!J17*100</f>
        <v>62.49241031998001</v>
      </c>
      <c r="K16" s="346">
        <f>[4]Advance!K17/[4]Deposit!K17*100</f>
        <v>121.05659803949406</v>
      </c>
      <c r="L16" s="347">
        <f>[4]Advance!L17/[4]Deposit!L17*100</f>
        <v>97.244599914725498</v>
      </c>
      <c r="M16" s="348">
        <f t="shared" si="1"/>
        <v>10.521936920969907</v>
      </c>
    </row>
    <row r="17" spans="1:13" x14ac:dyDescent="0.25">
      <c r="A17" s="18">
        <v>4</v>
      </c>
      <c r="B17" s="26" t="str">
        <f>[4]Advance!B18</f>
        <v>Bank of India</v>
      </c>
      <c r="C17" s="346">
        <f>[4]Advance!C18/[4]Deposit!C18*100</f>
        <v>107.121913908129</v>
      </c>
      <c r="D17" s="346">
        <f>[4]Advance!D18/[4]Deposit!D18*100</f>
        <v>181.22542793201475</v>
      </c>
      <c r="E17" s="346">
        <f>[4]Advance!E18/[4]Deposit!E18*100</f>
        <v>111.97190721761083</v>
      </c>
      <c r="F17" s="346">
        <f>[4]Advance!F18/[4]Deposit!F18*100</f>
        <v>182.20873849939144</v>
      </c>
      <c r="G17" s="346">
        <f>[4]Advance!G18/[4]Deposit!G18*100</f>
        <v>161.46371382608046</v>
      </c>
      <c r="H17" s="346">
        <f>[4]Advance!H18/[4]Deposit!H18*100</f>
        <v>84.960932745904643</v>
      </c>
      <c r="I17" s="346">
        <f>[4]Advance!I18/[4]Deposit!I18*100</f>
        <v>195.88229142154941</v>
      </c>
      <c r="J17" s="346">
        <f>[4]Advance!J18/[4]Deposit!J18*100</f>
        <v>93.137428502011616</v>
      </c>
      <c r="K17" s="346">
        <f>[4]Advance!K18/[4]Deposit!K18*100</f>
        <v>187.17376085216429</v>
      </c>
      <c r="L17" s="347">
        <f>[4]Advance!L18/[4]Deposit!L18*100</f>
        <v>158.09296582088572</v>
      </c>
      <c r="M17" s="348">
        <f t="shared" si="1"/>
        <v>-3.3707480051947414</v>
      </c>
    </row>
    <row r="18" spans="1:13" x14ac:dyDescent="0.25">
      <c r="A18" s="18">
        <v>5</v>
      </c>
      <c r="B18" s="26" t="str">
        <f>[4]Advance!B19</f>
        <v>Bank of Maharastra</v>
      </c>
      <c r="C18" s="346">
        <f>[4]Advance!C19/[4]Deposit!C19*100</f>
        <v>94.986958270876926</v>
      </c>
      <c r="D18" s="346">
        <f>[4]Advance!D19/[4]Deposit!D19*100</f>
        <v>70.621296461379259</v>
      </c>
      <c r="E18" s="346">
        <f>[4]Advance!E19/[4]Deposit!E19*100</f>
        <v>50.094577881711189</v>
      </c>
      <c r="F18" s="346">
        <f>[4]Advance!F19/[4]Deposit!F19*100</f>
        <v>209.16277804470519</v>
      </c>
      <c r="G18" s="346">
        <f>[4]Advance!G19/[4]Deposit!G19*100</f>
        <v>133.85086627133674</v>
      </c>
      <c r="H18" s="346">
        <f>[4]Advance!H19/[4]Deposit!H19*100</f>
        <v>83.047529888129048</v>
      </c>
      <c r="I18" s="346">
        <f>[4]Advance!I19/[4]Deposit!I19*100</f>
        <v>68.865597096530607</v>
      </c>
      <c r="J18" s="346">
        <f>[4]Advance!J19/[4]Deposit!J19*100</f>
        <v>47.198383058687227</v>
      </c>
      <c r="K18" s="346">
        <f>[4]Advance!K19/[4]Deposit!K19*100</f>
        <v>306.14455410102255</v>
      </c>
      <c r="L18" s="347">
        <f>[4]Advance!L19/[4]Deposit!L19*100</f>
        <v>173.30073093868285</v>
      </c>
      <c r="M18" s="348">
        <f t="shared" si="1"/>
        <v>39.449864667346105</v>
      </c>
    </row>
    <row r="19" spans="1:13" x14ac:dyDescent="0.25">
      <c r="A19" s="18">
        <v>6</v>
      </c>
      <c r="B19" s="26" t="str">
        <f>[4]Advance!B20</f>
        <v>Central Bank of India</v>
      </c>
      <c r="C19" s="346">
        <f>[4]Advance!C20/[4]Deposit!C20*100</f>
        <v>146.56636738655666</v>
      </c>
      <c r="D19" s="346">
        <f>[4]Advance!D20/[4]Deposit!D20*100</f>
        <v>86.295811808527162</v>
      </c>
      <c r="E19" s="346">
        <f>[4]Advance!E20/[4]Deposit!E20*100</f>
        <v>83.60124824398666</v>
      </c>
      <c r="F19" s="346">
        <f>[4]Advance!F20/[4]Deposit!F20*100</f>
        <v>104.88905276986382</v>
      </c>
      <c r="G19" s="346">
        <f>[4]Advance!G20/[4]Deposit!G20*100</f>
        <v>100.28854799906254</v>
      </c>
      <c r="H19" s="346">
        <f>[4]Advance!H20/[4]Deposit!H20*100</f>
        <v>102.09324071520402</v>
      </c>
      <c r="I19" s="346">
        <f>[4]Advance!I20/[4]Deposit!I20*100</f>
        <v>76.818582122413034</v>
      </c>
      <c r="J19" s="346">
        <f>[4]Advance!J20/[4]Deposit!J20*100</f>
        <v>82.170398587754363</v>
      </c>
      <c r="K19" s="346">
        <f>[4]Advance!K20/[4]Deposit!K20*100</f>
        <v>92.836774284169053</v>
      </c>
      <c r="L19" s="347">
        <f>[4]Advance!L20/[4]Deposit!L20*100</f>
        <v>89.752181355938049</v>
      </c>
      <c r="M19" s="348">
        <f t="shared" si="1"/>
        <v>-10.536366643124495</v>
      </c>
    </row>
    <row r="20" spans="1:13" x14ac:dyDescent="0.25">
      <c r="A20" s="18">
        <v>7</v>
      </c>
      <c r="B20" s="26" t="str">
        <f>[4]Advance!B21</f>
        <v xml:space="preserve">Indian Bank </v>
      </c>
      <c r="C20" s="346">
        <f>[4]Advance!C21/[4]Deposit!C21*100</f>
        <v>423.58634345227506</v>
      </c>
      <c r="D20" s="346">
        <f>[4]Advance!D21/[4]Deposit!D21*100</f>
        <v>88.431538964174322</v>
      </c>
      <c r="E20" s="346">
        <f>[4]Advance!E21/[4]Deposit!E21*100</f>
        <v>42.598482306717926</v>
      </c>
      <c r="F20" s="346">
        <f>[4]Advance!F21/[4]Deposit!F21*100</f>
        <v>62.082440667838604</v>
      </c>
      <c r="G20" s="346">
        <f>[4]Advance!G21/[4]Deposit!G21*100</f>
        <v>63.912088309167913</v>
      </c>
      <c r="H20" s="346">
        <f>[4]Advance!H21/[4]Deposit!H21*100</f>
        <v>360.3970281675517</v>
      </c>
      <c r="I20" s="346">
        <f>[4]Advance!I21/[4]Deposit!I21*100</f>
        <v>77.358979973932094</v>
      </c>
      <c r="J20" s="346">
        <f>[4]Advance!J21/[4]Deposit!J21*100</f>
        <v>49.40413213269585</v>
      </c>
      <c r="K20" s="346">
        <f>[4]Advance!K21/[4]Deposit!K21*100</f>
        <v>72.931842875530279</v>
      </c>
      <c r="L20" s="347">
        <f>[4]Advance!L21/[4]Deposit!L21*100</f>
        <v>74.15493938489675</v>
      </c>
      <c r="M20" s="348">
        <f t="shared" si="1"/>
        <v>10.242851075728836</v>
      </c>
    </row>
    <row r="21" spans="1:13" x14ac:dyDescent="0.25">
      <c r="A21" s="18">
        <v>8</v>
      </c>
      <c r="B21" s="26" t="str">
        <f>[4]Advance!B22</f>
        <v>Indian Overseas Bank</v>
      </c>
      <c r="C21" s="346">
        <f>[4]Advance!C22/[4]Deposit!C22*100</f>
        <v>91.024244273210968</v>
      </c>
      <c r="D21" s="346">
        <f>[4]Advance!D22/[4]Deposit!D22*100</f>
        <v>102.50654426634016</v>
      </c>
      <c r="E21" s="346">
        <f>[4]Advance!E22/[4]Deposit!E22*100</f>
        <v>46.193428394905489</v>
      </c>
      <c r="F21" s="346">
        <f>[4]Advance!F22/[4]Deposit!F22*100</f>
        <v>56.539141618008479</v>
      </c>
      <c r="G21" s="346">
        <f>[4]Advance!G22/[4]Deposit!G22*100</f>
        <v>60.699184591034751</v>
      </c>
      <c r="H21" s="346">
        <f>[4]Advance!H22/[4]Deposit!H22*100</f>
        <v>86.377421813661243</v>
      </c>
      <c r="I21" s="346">
        <f>[4]Advance!I22/[4]Deposit!I22*100</f>
        <v>97.187883666576724</v>
      </c>
      <c r="J21" s="346">
        <f>[4]Advance!J22/[4]Deposit!J22*100</f>
        <v>43.193713668112423</v>
      </c>
      <c r="K21" s="346">
        <f>[4]Advance!K22/[4]Deposit!K22*100</f>
        <v>68.82583085084633</v>
      </c>
      <c r="L21" s="347">
        <f>[4]Advance!L22/[4]Deposit!L22*100</f>
        <v>66.860677454648339</v>
      </c>
      <c r="M21" s="348">
        <f t="shared" si="1"/>
        <v>6.1614928636135886</v>
      </c>
    </row>
    <row r="22" spans="1:13" x14ac:dyDescent="0.25">
      <c r="A22" s="18">
        <v>9</v>
      </c>
      <c r="B22" s="26" t="str">
        <f>[4]Advance!B23</f>
        <v>Oriental Bank of Commerce</v>
      </c>
      <c r="C22" s="346">
        <f>[4]Advance!C23/[4]Deposit!C23*100</f>
        <v>142.97807614304418</v>
      </c>
      <c r="D22" s="346">
        <f>[4]Advance!D23/[4]Deposit!D23*100</f>
        <v>94.038659375169203</v>
      </c>
      <c r="E22" s="346">
        <f>[4]Advance!E23/[4]Deposit!E23*100</f>
        <v>79.59379279098458</v>
      </c>
      <c r="F22" s="346">
        <f>[4]Advance!F23/[4]Deposit!F23*100</f>
        <v>60.764565355929911</v>
      </c>
      <c r="G22" s="346">
        <f>[4]Advance!G23/[4]Deposit!G23*100</f>
        <v>64.805359613064596</v>
      </c>
      <c r="H22" s="346">
        <f>[4]Advance!H23/[4]Deposit!H23*100</f>
        <v>166.35837384735089</v>
      </c>
      <c r="I22" s="346">
        <f>[4]Advance!I23/[4]Deposit!I23*100</f>
        <v>80.053799295688748</v>
      </c>
      <c r="J22" s="346">
        <f>[4]Advance!J23/[4]Deposit!J23*100</f>
        <v>81.100188500807405</v>
      </c>
      <c r="K22" s="346">
        <f>[4]Advance!K23/[4]Deposit!K23*100</f>
        <v>62.727108844782911</v>
      </c>
      <c r="L22" s="347">
        <f>[4]Advance!L23/[4]Deposit!L23*100</f>
        <v>66.211863136891125</v>
      </c>
      <c r="M22" s="348">
        <f t="shared" si="1"/>
        <v>1.4065035238265295</v>
      </c>
    </row>
    <row r="23" spans="1:13" x14ac:dyDescent="0.25">
      <c r="A23" s="18">
        <v>10</v>
      </c>
      <c r="B23" s="26" t="str">
        <f>[4]Advance!B24</f>
        <v>Punjab National Bank</v>
      </c>
      <c r="C23" s="346">
        <f>[4]Advance!C24/[4]Deposit!C24*100</f>
        <v>169.22100587022052</v>
      </c>
      <c r="D23" s="346">
        <f>[4]Advance!D24/[4]Deposit!D24*100</f>
        <v>82.649028433417499</v>
      </c>
      <c r="E23" s="346">
        <f>[4]Advance!E24/[4]Deposit!E24*100</f>
        <v>58.483323102107633</v>
      </c>
      <c r="F23" s="346">
        <f>[4]Advance!F24/[4]Deposit!F24*100</f>
        <v>226.55894692596684</v>
      </c>
      <c r="G23" s="346">
        <f>[4]Advance!G24/[4]Deposit!G24*100</f>
        <v>182.01070835587558</v>
      </c>
      <c r="H23" s="346">
        <f>[4]Advance!H24/[4]Deposit!H24*100</f>
        <v>144.49298384961608</v>
      </c>
      <c r="I23" s="346">
        <f>[4]Advance!I24/[4]Deposit!I24*100</f>
        <v>80.62766816660897</v>
      </c>
      <c r="J23" s="346">
        <f>[4]Advance!J24/[4]Deposit!J24*100</f>
        <v>55.789507013266629</v>
      </c>
      <c r="K23" s="346">
        <f>[4]Advance!K24/[4]Deposit!K24*100</f>
        <v>138.65770465489567</v>
      </c>
      <c r="L23" s="347">
        <f>[4]Advance!L24/[4]Deposit!L24*100</f>
        <v>123.61300858553963</v>
      </c>
      <c r="M23" s="348">
        <f t="shared" si="1"/>
        <v>-58.397699770335947</v>
      </c>
    </row>
    <row r="24" spans="1:13" x14ac:dyDescent="0.25">
      <c r="A24" s="18">
        <v>11</v>
      </c>
      <c r="B24" s="26" t="str">
        <f>[4]Advance!B25</f>
        <v>Punjab and Synd Bank</v>
      </c>
      <c r="C24" s="346" t="e">
        <f>[4]Advance!C25/[4]Deposit!C25*100</f>
        <v>#DIV/0!</v>
      </c>
      <c r="D24" s="346">
        <f>[4]Advance!D25/[4]Deposit!D25*100</f>
        <v>126.66666666666666</v>
      </c>
      <c r="E24" s="346">
        <f>[4]Advance!E25/[4]Deposit!E25*100</f>
        <v>173.90958504573777</v>
      </c>
      <c r="F24" s="346">
        <f>[4]Advance!F25/[4]Deposit!F25*100</f>
        <v>156.65316957783725</v>
      </c>
      <c r="G24" s="346">
        <f>[4]Advance!G25/[4]Deposit!G25*100</f>
        <v>157.25460998188271</v>
      </c>
      <c r="H24" s="346" t="e">
        <f>[4]Advance!H25/[4]Deposit!H25*100</f>
        <v>#DIV/0!</v>
      </c>
      <c r="I24" s="346">
        <f>[4]Advance!I25/[4]Deposit!I25*100</f>
        <v>14.391023760633615</v>
      </c>
      <c r="J24" s="346">
        <f>[4]Advance!J25/[4]Deposit!J25*100</f>
        <v>148.74754182096794</v>
      </c>
      <c r="K24" s="346">
        <f>[4]Advance!K25/[4]Deposit!K25*100</f>
        <v>123.95268319032679</v>
      </c>
      <c r="L24" s="347">
        <f>[4]Advance!L25/[4]Deposit!L25*100</f>
        <v>122.28461667255782</v>
      </c>
      <c r="M24" s="348">
        <f t="shared" si="1"/>
        <v>-34.969993309324892</v>
      </c>
    </row>
    <row r="25" spans="1:13" x14ac:dyDescent="0.25">
      <c r="A25" s="18">
        <v>12</v>
      </c>
      <c r="B25" s="26" t="str">
        <f>[4]Advance!B26</f>
        <v>UCO Bank</v>
      </c>
      <c r="C25" s="346">
        <f>[4]Advance!C26/[4]Deposit!C26*100</f>
        <v>92.210092252385607</v>
      </c>
      <c r="D25" s="346">
        <f>[4]Advance!D26/[4]Deposit!D26*100</f>
        <v>160.32296830107663</v>
      </c>
      <c r="E25" s="346">
        <f>[4]Advance!E26/[4]Deposit!E26*100</f>
        <v>86.976972881381286</v>
      </c>
      <c r="F25" s="346">
        <f>[4]Advance!F26/[4]Deposit!F26*100</f>
        <v>117.82602507921796</v>
      </c>
      <c r="G25" s="346">
        <f>[4]Advance!G26/[4]Deposit!G26*100</f>
        <v>114.59538740020041</v>
      </c>
      <c r="H25" s="346">
        <f>[4]Advance!H26/[4]Deposit!H26*100</f>
        <v>79.774740336329401</v>
      </c>
      <c r="I25" s="346">
        <f>[4]Advance!I26/[4]Deposit!I26*100</f>
        <v>133.80214023854029</v>
      </c>
      <c r="J25" s="346">
        <f>[4]Advance!J26/[4]Deposit!J26*100</f>
        <v>96.583034918077715</v>
      </c>
      <c r="K25" s="346">
        <f>[4]Advance!K26/[4]Deposit!K26*100</f>
        <v>89.63677117507784</v>
      </c>
      <c r="L25" s="347">
        <f>[4]Advance!L26/[4]Deposit!L26*100</f>
        <v>92.438857355979053</v>
      </c>
      <c r="M25" s="348">
        <f t="shared" si="1"/>
        <v>-22.156530044221356</v>
      </c>
    </row>
    <row r="26" spans="1:13" x14ac:dyDescent="0.25">
      <c r="A26" s="18">
        <v>13</v>
      </c>
      <c r="B26" s="26" t="str">
        <f>[4]Advance!B27</f>
        <v>Union Bank Of India</v>
      </c>
      <c r="C26" s="346">
        <f>[4]Advance!C27/[4]Deposit!C27*100</f>
        <v>130.27930532815788</v>
      </c>
      <c r="D26" s="346">
        <f>[4]Advance!D27/[4]Deposit!D27*100</f>
        <v>301.41488246070116</v>
      </c>
      <c r="E26" s="346">
        <f>[4]Advance!E27/[4]Deposit!E27*100</f>
        <v>94.759906828403999</v>
      </c>
      <c r="F26" s="346">
        <f>[4]Advance!F27/[4]Deposit!F27*100</f>
        <v>257.80690155361003</v>
      </c>
      <c r="G26" s="346">
        <f>[4]Advance!G27/[4]Deposit!G27*100</f>
        <v>228.13144017400492</v>
      </c>
      <c r="H26" s="346">
        <f>[4]Advance!H27/[4]Deposit!H27*100</f>
        <v>123.36854538715396</v>
      </c>
      <c r="I26" s="346">
        <f>[4]Advance!I27/[4]Deposit!I27*100</f>
        <v>109.18112128765492</v>
      </c>
      <c r="J26" s="346">
        <f>[4]Advance!J27/[4]Deposit!J27*100</f>
        <v>91.453572022411223</v>
      </c>
      <c r="K26" s="346">
        <f>[4]Advance!K27/[4]Deposit!K27*100</f>
        <v>90.270873282418776</v>
      </c>
      <c r="L26" s="347">
        <f>[4]Advance!L27/[4]Deposit!L27*100</f>
        <v>93.101139002685031</v>
      </c>
      <c r="M26" s="348">
        <f>L26-G26</f>
        <v>-135.03030117131988</v>
      </c>
    </row>
    <row r="27" spans="1:13" x14ac:dyDescent="0.25">
      <c r="A27" s="18">
        <v>14</v>
      </c>
      <c r="B27" s="26" t="str">
        <f>[4]Advance!B28</f>
        <v>United Bank of India</v>
      </c>
      <c r="C27" s="346" t="e">
        <f>[4]Advance!C28/[4]Deposit!C28*100</f>
        <v>#DIV/0!</v>
      </c>
      <c r="D27" s="346">
        <f>[4]Advance!D28/[4]Deposit!D28*100</f>
        <v>278.44670453044512</v>
      </c>
      <c r="E27" s="346">
        <f>[4]Advance!E28/[4]Deposit!E28*100</f>
        <v>79.877625956502357</v>
      </c>
      <c r="F27" s="346">
        <f>[4]Advance!F28/[4]Deposit!F28*100</f>
        <v>655.95158036314729</v>
      </c>
      <c r="G27" s="346">
        <f>[4]Advance!G28/[4]Deposit!G28*100</f>
        <v>472.10643747446414</v>
      </c>
      <c r="H27" s="346" t="e">
        <f>[4]Advance!H28/[4]Deposit!H28*100</f>
        <v>#DIV/0!</v>
      </c>
      <c r="I27" s="346">
        <f>[4]Advance!I28/[4]Deposit!I28*100</f>
        <v>238.59275053304901</v>
      </c>
      <c r="J27" s="346">
        <f>[4]Advance!J28/[4]Deposit!J28*100</f>
        <v>86.699507389162576</v>
      </c>
      <c r="K27" s="346">
        <f>[4]Advance!K28/[4]Deposit!K28*100</f>
        <v>551.8298943463717</v>
      </c>
      <c r="L27" s="347">
        <f>[4]Advance!L28/[4]Deposit!L28*100</f>
        <v>408.53911576259208</v>
      </c>
      <c r="M27" s="348">
        <f t="shared" si="1"/>
        <v>-63.567321711872069</v>
      </c>
    </row>
    <row r="28" spans="1:13" x14ac:dyDescent="0.25">
      <c r="A28" s="18"/>
      <c r="B28" s="19" t="s">
        <v>34</v>
      </c>
      <c r="C28" s="346">
        <f>[4]Advance!C29/[4]Deposit!C29*100</f>
        <v>96.506723844942471</v>
      </c>
      <c r="D28" s="346">
        <f>[4]Advance!D29/[4]Deposit!D29*100</f>
        <v>126.09633262576547</v>
      </c>
      <c r="E28" s="346">
        <f>[4]Advance!E29/[4]Deposit!E29*100</f>
        <v>68.869147880204778</v>
      </c>
      <c r="F28" s="346">
        <f>[4]Advance!F29/[4]Deposit!F29*100</f>
        <v>121.37940067622264</v>
      </c>
      <c r="G28" s="346">
        <f>[4]Advance!G29/[4]Deposit!G29*100</f>
        <v>109.83822631763303</v>
      </c>
      <c r="H28" s="346">
        <f>[4]Advance!H29/[4]Deposit!H29*100</f>
        <v>91.977526220798296</v>
      </c>
      <c r="I28" s="346">
        <f>[4]Advance!I29/[4]Deposit!I29*100</f>
        <v>93.891347839022615</v>
      </c>
      <c r="J28" s="346">
        <f>[4]Advance!J29/[4]Deposit!J29*100</f>
        <v>68.340751139881533</v>
      </c>
      <c r="K28" s="346">
        <f>[4]Advance!K29/[4]Deposit!K29*100</f>
        <v>114.5062171233177</v>
      </c>
      <c r="L28" s="347">
        <f>[4]Advance!L29/[4]Deposit!L29*100</f>
        <v>101.44863427312931</v>
      </c>
      <c r="M28" s="348">
        <f>L28-G28</f>
        <v>-8.3895920445037149</v>
      </c>
    </row>
    <row r="29" spans="1:13" x14ac:dyDescent="0.25">
      <c r="A29" s="18" t="s">
        <v>35</v>
      </c>
      <c r="B29" s="19" t="s">
        <v>36</v>
      </c>
      <c r="C29" s="348"/>
      <c r="D29" s="348"/>
      <c r="E29" s="348"/>
      <c r="F29" s="348"/>
      <c r="G29" s="353"/>
      <c r="H29" s="354"/>
      <c r="I29" s="346"/>
      <c r="J29" s="354"/>
      <c r="K29" s="354"/>
      <c r="L29" s="354"/>
      <c r="M29" s="348"/>
    </row>
    <row r="30" spans="1:13" x14ac:dyDescent="0.25">
      <c r="A30" s="29">
        <v>1</v>
      </c>
      <c r="B30" s="26" t="str">
        <f>[4]Advance!B31</f>
        <v>IDBI Bank</v>
      </c>
      <c r="C30" s="346">
        <f>[4]Advance!C31/[4]Deposit!C31*100</f>
        <v>226.59608690046267</v>
      </c>
      <c r="D30" s="346">
        <f>[4]Advance!D31/[4]Deposit!D31*100</f>
        <v>163.29357862074949</v>
      </c>
      <c r="E30" s="346">
        <f>[4]Advance!E31/[4]Deposit!E31*100</f>
        <v>66.226648939142962</v>
      </c>
      <c r="F30" s="346">
        <f>[4]Advance!F31/[4]Deposit!F31*100</f>
        <v>110.78951901113354</v>
      </c>
      <c r="G30" s="346">
        <f>[4]Advance!G31/[4]Deposit!G31*100</f>
        <v>98.596808534334428</v>
      </c>
      <c r="H30" s="346">
        <f>[4]Advance!H31/[4]Deposit!H31*100</f>
        <v>441.65902387278271</v>
      </c>
      <c r="I30" s="346">
        <f>[4]Advance!I31/[4]Deposit!I31*100</f>
        <v>162.87524844730061</v>
      </c>
      <c r="J30" s="346">
        <f>[4]Advance!J31/[4]Deposit!J31*100</f>
        <v>66.036554328468</v>
      </c>
      <c r="K30" s="346">
        <f>[4]Advance!K31/[4]Deposit!K31*100</f>
        <v>90.212549382086635</v>
      </c>
      <c r="L30" s="346">
        <f>[4]Advance!L31/[4]Deposit!L31*100</f>
        <v>92.174181264009604</v>
      </c>
      <c r="M30" s="348">
        <f t="shared" ref="M30:M72" si="2">L30-G30</f>
        <v>-6.4226272703248242</v>
      </c>
    </row>
    <row r="31" spans="1:13" x14ac:dyDescent="0.25">
      <c r="A31" s="29">
        <v>2</v>
      </c>
      <c r="B31" s="26" t="str">
        <f>[4]Advance!B32</f>
        <v>Karnataka Bank Ltd</v>
      </c>
      <c r="C31" s="346">
        <f>[4]Advance!C32/[4]Deposit!C32*100</f>
        <v>58.251072130616599</v>
      </c>
      <c r="D31" s="346">
        <f>[4]Advance!D32/[4]Deposit!D32*100</f>
        <v>63.620637015908919</v>
      </c>
      <c r="E31" s="346">
        <f>[4]Advance!E32/[4]Deposit!E32*100</f>
        <v>64.341739901527077</v>
      </c>
      <c r="F31" s="346">
        <f>[4]Advance!F32/[4]Deposit!F32*100</f>
        <v>54.452476289231392</v>
      </c>
      <c r="G31" s="346">
        <f>[4]Advance!G32/[4]Deposit!G32*100</f>
        <v>59.575464680006007</v>
      </c>
      <c r="H31" s="346">
        <f>[4]Advance!H32/[4]Deposit!H32*100</f>
        <v>45.429418303484923</v>
      </c>
      <c r="I31" s="346">
        <f>[4]Advance!I32/[4]Deposit!I32*100</f>
        <v>52.974726744502988</v>
      </c>
      <c r="J31" s="346">
        <f>[4]Advance!J32/[4]Deposit!J32*100</f>
        <v>44.140628246553476</v>
      </c>
      <c r="K31" s="346">
        <f>[4]Advance!K32/[4]Deposit!K32*100</f>
        <v>53.138746861477948</v>
      </c>
      <c r="L31" s="346">
        <f>[4]Advance!L32/[4]Deposit!L32*100</f>
        <v>49.59039753291858</v>
      </c>
      <c r="M31" s="348">
        <f t="shared" si="2"/>
        <v>-9.9850671470874275</v>
      </c>
    </row>
    <row r="32" spans="1:13" x14ac:dyDescent="0.25">
      <c r="A32" s="29">
        <v>3</v>
      </c>
      <c r="B32" s="26" t="str">
        <f>[4]Advance!B33</f>
        <v>Kotak Mahendra Bank</v>
      </c>
      <c r="C32" s="346">
        <f>[4]Advance!C33/[4]Deposit!C33*100</f>
        <v>30.746807744820831</v>
      </c>
      <c r="D32" s="346">
        <f>[4]Advance!D33/[4]Deposit!D33*100</f>
        <v>37.750640973080088</v>
      </c>
      <c r="E32" s="346">
        <f>[4]Advance!E33/[4]Deposit!E33*100</f>
        <v>63.519660743129279</v>
      </c>
      <c r="F32" s="346">
        <f>[4]Advance!F33/[4]Deposit!F33*100</f>
        <v>73.707729757953771</v>
      </c>
      <c r="G32" s="346">
        <f>[4]Advance!G33/[4]Deposit!G33*100</f>
        <v>69.932613939476411</v>
      </c>
      <c r="H32" s="346">
        <f>[4]Advance!H33/[4]Deposit!H33*100</f>
        <v>141.30190446713465</v>
      </c>
      <c r="I32" s="346">
        <f>[4]Advance!I33/[4]Deposit!I33*100</f>
        <v>32.375118309009146</v>
      </c>
      <c r="J32" s="346">
        <f>[4]Advance!J33/[4]Deposit!J33*100</f>
        <v>64.053775333884147</v>
      </c>
      <c r="K32" s="346">
        <f>[4]Advance!K33/[4]Deposit!K33*100</f>
        <v>76.77185142274439</v>
      </c>
      <c r="L32" s="346">
        <f>[4]Advance!L33/[4]Deposit!L33*100</f>
        <v>77.022477853407565</v>
      </c>
      <c r="M32" s="348">
        <f>L32-G32</f>
        <v>7.0898639139311541</v>
      </c>
    </row>
    <row r="33" spans="1:13" x14ac:dyDescent="0.25">
      <c r="A33" s="29">
        <v>4</v>
      </c>
      <c r="B33" s="26" t="str">
        <f>[4]Advance!B34</f>
        <v>Cathelic Syrian Bank Ltd.</v>
      </c>
      <c r="C33" s="346">
        <f>[4]Advance!C34/[4]Deposit!C34*100</f>
        <v>595.47456204840307</v>
      </c>
      <c r="D33" s="346" t="e">
        <f>[4]Advance!D34/[4]Deposit!D34*100</f>
        <v>#DIV/0!</v>
      </c>
      <c r="E33" s="346">
        <f>[4]Advance!E34/[4]Deposit!E34*100</f>
        <v>81.032982954492965</v>
      </c>
      <c r="F33" s="346" t="e">
        <f>[4]Advance!F34/[4]Deposit!F34*100</f>
        <v>#DIV/0!</v>
      </c>
      <c r="G33" s="346">
        <f>[4]Advance!G34/[4]Deposit!G34*100</f>
        <v>92.411377734912406</v>
      </c>
      <c r="H33" s="346">
        <f>[4]Advance!H34/[4]Deposit!H34*100</f>
        <v>508.40268084516953</v>
      </c>
      <c r="I33" s="346" t="e">
        <f>[4]Advance!I34/[4]Deposit!I34*100</f>
        <v>#DIV/0!</v>
      </c>
      <c r="J33" s="346">
        <f>[4]Advance!J34/[4]Deposit!J34*100</f>
        <v>84.307268025042788</v>
      </c>
      <c r="K33" s="346" t="e">
        <f>[4]Advance!K34/[4]Deposit!K34*100</f>
        <v>#DIV/0!</v>
      </c>
      <c r="L33" s="346">
        <f>[4]Advance!L34/[4]Deposit!L34*100</f>
        <v>96.578812398824027</v>
      </c>
      <c r="M33" s="348">
        <f t="shared" si="2"/>
        <v>4.1674346639116209</v>
      </c>
    </row>
    <row r="34" spans="1:13" x14ac:dyDescent="0.25">
      <c r="A34" s="29">
        <v>5</v>
      </c>
      <c r="B34" s="26" t="str">
        <f>[4]Advance!B35</f>
        <v>City Union Bank Ltd</v>
      </c>
      <c r="C34" s="346" t="e">
        <f>[4]Advance!C35/[4]Deposit!C35*100</f>
        <v>#DIV/0!</v>
      </c>
      <c r="D34" s="346">
        <f>[4]Advance!D35/[4]Deposit!D35*100</f>
        <v>176.74446072488968</v>
      </c>
      <c r="E34" s="346">
        <f>[4]Advance!E35/[4]Deposit!E35*100</f>
        <v>126.55542579670525</v>
      </c>
      <c r="F34" s="346">
        <f>[4]Advance!F35/[4]Deposit!F35*100</f>
        <v>57.883438828190506</v>
      </c>
      <c r="G34" s="346">
        <f>[4]Advance!G35/[4]Deposit!G35*100</f>
        <v>67.877601000466186</v>
      </c>
      <c r="H34" s="346" t="e">
        <f>[4]Advance!H35/[4]Deposit!H35*100</f>
        <v>#DIV/0!</v>
      </c>
      <c r="I34" s="346">
        <f>[4]Advance!I35/[4]Deposit!I35*100</f>
        <v>230.19996264420547</v>
      </c>
      <c r="J34" s="346">
        <f>[4]Advance!J35/[4]Deposit!J35*100</f>
        <v>137.75999666169562</v>
      </c>
      <c r="K34" s="346">
        <f>[4]Advance!K35/[4]Deposit!K35*100</f>
        <v>59.119300882410997</v>
      </c>
      <c r="L34" s="346">
        <f>[4]Advance!L35/[4]Deposit!L35*100</f>
        <v>70.760224003238932</v>
      </c>
      <c r="M34" s="348">
        <f t="shared" si="2"/>
        <v>2.8826230027727462</v>
      </c>
    </row>
    <row r="35" spans="1:13" x14ac:dyDescent="0.25">
      <c r="A35" s="29">
        <v>5</v>
      </c>
      <c r="B35" s="26" t="str">
        <f>[4]Advance!B36</f>
        <v>Dhanalaxmi Bank Ltd.</v>
      </c>
      <c r="C35" s="346" t="e">
        <f>[4]Advance!C36/[4]Deposit!C36*100</f>
        <v>#DIV/0!</v>
      </c>
      <c r="D35" s="346">
        <f>[4]Advance!D36/[4]Deposit!D36*100</f>
        <v>98.042414355628054</v>
      </c>
      <c r="E35" s="346">
        <f>[4]Advance!E36/[4]Deposit!E36*100</f>
        <v>47.564102564102569</v>
      </c>
      <c r="F35" s="346">
        <f>[4]Advance!F36/[4]Deposit!F36*100</f>
        <v>117.6535930957874</v>
      </c>
      <c r="G35" s="346">
        <f>[4]Advance!G36/[4]Deposit!G36*100</f>
        <v>109.06985249299038</v>
      </c>
      <c r="H35" s="346" t="e">
        <f>[4]Advance!H36/[4]Deposit!H36*100</f>
        <v>#DIV/0!</v>
      </c>
      <c r="I35" s="346">
        <f>[4]Advance!I36/[4]Deposit!I36*100</f>
        <v>107.45682888540031</v>
      </c>
      <c r="J35" s="346">
        <f>[4]Advance!J36/[4]Deposit!J36*100</f>
        <v>56.294488509253604</v>
      </c>
      <c r="K35" s="346">
        <f>[4]Advance!K36/[4]Deposit!K36*100</f>
        <v>130.58609271523179</v>
      </c>
      <c r="L35" s="346">
        <f>[4]Advance!L36/[4]Deposit!L36*100</f>
        <v>119.73839685636558</v>
      </c>
      <c r="M35" s="348">
        <f t="shared" si="2"/>
        <v>10.668544363375204</v>
      </c>
    </row>
    <row r="36" spans="1:13" x14ac:dyDescent="0.25">
      <c r="A36" s="29">
        <v>6</v>
      </c>
      <c r="B36" s="26" t="str">
        <f>[4]Advance!B37</f>
        <v>Federal Bank Ltd.</v>
      </c>
      <c r="C36" s="346">
        <f>[4]Advance!C37/[4]Deposit!C37*100</f>
        <v>94.741935258337406</v>
      </c>
      <c r="D36" s="346">
        <f>[4]Advance!D37/[4]Deposit!D37*100</f>
        <v>95.134267743726724</v>
      </c>
      <c r="E36" s="346">
        <f>[4]Advance!E37/[4]Deposit!E37*100</f>
        <v>128.5697197580163</v>
      </c>
      <c r="F36" s="346">
        <f>[4]Advance!F37/[4]Deposit!F37*100</f>
        <v>170.82140569306554</v>
      </c>
      <c r="G36" s="346">
        <f>[4]Advance!G37/[4]Deposit!G37*100</f>
        <v>148.68154968485089</v>
      </c>
      <c r="H36" s="346">
        <f>[4]Advance!H37/[4]Deposit!H37*100</f>
        <v>78.950819153157411</v>
      </c>
      <c r="I36" s="346">
        <f>[4]Advance!I37/[4]Deposit!I37*100</f>
        <v>124.08469236623301</v>
      </c>
      <c r="J36" s="346">
        <f>[4]Advance!J37/[4]Deposit!J37*100</f>
        <v>156.83720342629502</v>
      </c>
      <c r="K36" s="346">
        <f>[4]Advance!K37/[4]Deposit!K37*100</f>
        <v>172.55848551867771</v>
      </c>
      <c r="L36" s="346">
        <f>[4]Advance!L37/[4]Deposit!L37*100</f>
        <v>155.35756358049042</v>
      </c>
      <c r="M36" s="348">
        <f t="shared" si="2"/>
        <v>6.6760138956395281</v>
      </c>
    </row>
    <row r="37" spans="1:13" x14ac:dyDescent="0.25">
      <c r="A37" s="29">
        <v>7</v>
      </c>
      <c r="B37" s="26" t="str">
        <f>[4]Advance!B38</f>
        <v>J and K Bank Ltd</v>
      </c>
      <c r="C37" s="346" t="e">
        <f>[4]Advance!C38/[4]Deposit!C38*100</f>
        <v>#DIV/0!</v>
      </c>
      <c r="D37" s="346" t="e">
        <f>[4]Advance!D38/[4]Deposit!D38*100</f>
        <v>#DIV/0!</v>
      </c>
      <c r="E37" s="346">
        <f>[4]Advance!E38/[4]Deposit!E38*100</f>
        <v>180.60083093640139</v>
      </c>
      <c r="F37" s="346">
        <f>[4]Advance!F38/[4]Deposit!F38*100</f>
        <v>375.74527736640403</v>
      </c>
      <c r="G37" s="346">
        <f>[4]Advance!G38/[4]Deposit!G38*100</f>
        <v>369.07824339964623</v>
      </c>
      <c r="H37" s="346" t="e">
        <f>[4]Advance!H38/[4]Deposit!H38*100</f>
        <v>#DIV/0!</v>
      </c>
      <c r="I37" s="346" t="e">
        <f>[4]Advance!I38/[4]Deposit!I38*100</f>
        <v>#DIV/0!</v>
      </c>
      <c r="J37" s="346">
        <f>[4]Advance!J38/[4]Deposit!J38*100</f>
        <v>272.59290540540542</v>
      </c>
      <c r="K37" s="346">
        <f>[4]Advance!K38/[4]Deposit!K38*100</f>
        <v>541.49166573083278</v>
      </c>
      <c r="L37" s="346">
        <f>[4]Advance!L38/[4]Deposit!L38*100</f>
        <v>531.6502063337507</v>
      </c>
      <c r="M37" s="348">
        <f t="shared" si="2"/>
        <v>162.57196293410448</v>
      </c>
    </row>
    <row r="38" spans="1:13" x14ac:dyDescent="0.25">
      <c r="A38" s="29">
        <v>8</v>
      </c>
      <c r="B38" s="26" t="str">
        <f>[4]Advance!B39</f>
        <v>Karur Vysya Bank Ltd.</v>
      </c>
      <c r="C38" s="346">
        <f>[4]Advance!C39/[4]Deposit!C39*100</f>
        <v>98.892508143322473</v>
      </c>
      <c r="D38" s="346">
        <f>[4]Advance!D39/[4]Deposit!D39*100</f>
        <v>86.212355357883226</v>
      </c>
      <c r="E38" s="346">
        <f>[4]Advance!E39/[4]Deposit!E39*100</f>
        <v>66.951939510073018</v>
      </c>
      <c r="F38" s="346">
        <f>[4]Advance!F39/[4]Deposit!F39*100</f>
        <v>72.864936950635482</v>
      </c>
      <c r="G38" s="346">
        <f>[4]Advance!G39/[4]Deposit!G39*100</f>
        <v>72.811938958707373</v>
      </c>
      <c r="H38" s="346" t="e">
        <f>[4]Advance!H39/[4]Deposit!H39*100</f>
        <v>#DIV/0!</v>
      </c>
      <c r="I38" s="346">
        <f>[4]Advance!I39/[4]Deposit!I39*100</f>
        <v>63.357720446669234</v>
      </c>
      <c r="J38" s="346">
        <f>[4]Advance!J39/[4]Deposit!J39*100</f>
        <v>105.83691563675444</v>
      </c>
      <c r="K38" s="346">
        <f>[4]Advance!K39/[4]Deposit!K39*100</f>
        <v>81.863413876155704</v>
      </c>
      <c r="L38" s="346">
        <f>[4]Advance!L39/[4]Deposit!L39*100</f>
        <v>79.246598307173898</v>
      </c>
      <c r="M38" s="348">
        <f t="shared" si="2"/>
        <v>6.4346593484665249</v>
      </c>
    </row>
    <row r="39" spans="1:13" x14ac:dyDescent="0.25">
      <c r="A39" s="29">
        <v>9</v>
      </c>
      <c r="B39" s="26" t="str">
        <f>[4]Advance!B40</f>
        <v>Lakshmi Vilas Bank Ltd</v>
      </c>
      <c r="C39" s="346">
        <f>[4]Advance!C40/[4]Deposit!C40*100</f>
        <v>61.509256387495583</v>
      </c>
      <c r="D39" s="346">
        <f>[4]Advance!D40/[4]Deposit!D40*100</f>
        <v>30.140967252222943</v>
      </c>
      <c r="E39" s="346">
        <f>[4]Advance!E40/[4]Deposit!E40*100</f>
        <v>31.968670375833959</v>
      </c>
      <c r="F39" s="346">
        <f>[4]Advance!F40/[4]Deposit!F40*100</f>
        <v>97.222004216841412</v>
      </c>
      <c r="G39" s="346">
        <f>[4]Advance!G40/[4]Deposit!G40*100</f>
        <v>78.57109409866392</v>
      </c>
      <c r="H39" s="346">
        <f>[4]Advance!H40/[4]Deposit!H40*100</f>
        <v>38.906288257801393</v>
      </c>
      <c r="I39" s="346">
        <f>[4]Advance!I40/[4]Deposit!I40*100</f>
        <v>107.84533847265718</v>
      </c>
      <c r="J39" s="346">
        <f>[4]Advance!J40/[4]Deposit!J40*100</f>
        <v>83.570688271677966</v>
      </c>
      <c r="K39" s="346">
        <f>[4]Advance!K40/[4]Deposit!K40*100</f>
        <v>107.06639790650141</v>
      </c>
      <c r="L39" s="346">
        <f>[4]Advance!L40/[4]Deposit!L40*100</f>
        <v>100.41331840816584</v>
      </c>
      <c r="M39" s="348">
        <f t="shared" si="2"/>
        <v>21.842224309501916</v>
      </c>
    </row>
    <row r="40" spans="1:13" x14ac:dyDescent="0.25">
      <c r="A40" s="29">
        <v>10</v>
      </c>
      <c r="B40" s="26" t="str">
        <f>[4]Advance!B41</f>
        <v xml:space="preserve">Ratnakar Bank Ltd </v>
      </c>
      <c r="C40" s="346">
        <f>[4]Advance!C41/[4]Deposit!C41*100</f>
        <v>66.38210806441144</v>
      </c>
      <c r="D40" s="346">
        <f>[4]Advance!D41/[4]Deposit!D41*100</f>
        <v>110.4645707220272</v>
      </c>
      <c r="E40" s="346">
        <f>[4]Advance!E41/[4]Deposit!E41*100</f>
        <v>25.342142195110046</v>
      </c>
      <c r="F40" s="346">
        <f>[4]Advance!F41/[4]Deposit!F41*100</f>
        <v>89.204617679244038</v>
      </c>
      <c r="G40" s="346">
        <f>[4]Advance!G41/[4]Deposit!G41*100</f>
        <v>73.641594334859064</v>
      </c>
      <c r="H40" s="346">
        <f>[4]Advance!H41/[4]Deposit!H41*100</f>
        <v>130.32448218260657</v>
      </c>
      <c r="I40" s="346">
        <f>[4]Advance!I41/[4]Deposit!I41*100</f>
        <v>65.072682900000032</v>
      </c>
      <c r="J40" s="346">
        <f>[4]Advance!J41/[4]Deposit!J41*100</f>
        <v>24.544595891274874</v>
      </c>
      <c r="K40" s="346">
        <f>[4]Advance!K41/[4]Deposit!K41*100</f>
        <v>57.745672314671296</v>
      </c>
      <c r="L40" s="346">
        <f>[4]Advance!L41/[4]Deposit!L41*100</f>
        <v>51.666343332935547</v>
      </c>
      <c r="M40" s="348">
        <f t="shared" si="2"/>
        <v>-21.975251001923517</v>
      </c>
    </row>
    <row r="41" spans="1:13" x14ac:dyDescent="0.25">
      <c r="A41" s="29">
        <v>11</v>
      </c>
      <c r="B41" s="26" t="str">
        <f>[4]Advance!B42</f>
        <v>South Indian Bank Ltd</v>
      </c>
      <c r="C41" s="346">
        <f>[4]Advance!C42/[4]Deposit!C42*100</f>
        <v>300.10010010010012</v>
      </c>
      <c r="D41" s="346">
        <f>[4]Advance!D42/[4]Deposit!D42*100</f>
        <v>84.321312490326576</v>
      </c>
      <c r="E41" s="346">
        <f>[4]Advance!E42/[4]Deposit!E42*100</f>
        <v>93.57353383458647</v>
      </c>
      <c r="F41" s="346">
        <f>[4]Advance!F42/[4]Deposit!F42*100</f>
        <v>59.980000044150003</v>
      </c>
      <c r="G41" s="346">
        <f>[4]Advance!G42/[4]Deposit!G42*100</f>
        <v>66.064718105907303</v>
      </c>
      <c r="H41" s="346">
        <f>[4]Advance!H42/[4]Deposit!H42*100</f>
        <v>270.93954843408596</v>
      </c>
      <c r="I41" s="346">
        <f>[4]Advance!I42/[4]Deposit!I42*100</f>
        <v>82.82149130777151</v>
      </c>
      <c r="J41" s="346">
        <f>[4]Advance!J42/[4]Deposit!J42*100</f>
        <v>94.03904989709072</v>
      </c>
      <c r="K41" s="346">
        <f>[4]Advance!K42/[4]Deposit!K42*100</f>
        <v>69.133721331053081</v>
      </c>
      <c r="L41" s="346">
        <f>[4]Advance!L42/[4]Deposit!L42*100</f>
        <v>74.052161183726611</v>
      </c>
      <c r="M41" s="348">
        <f t="shared" si="2"/>
        <v>7.9874430778193073</v>
      </c>
    </row>
    <row r="42" spans="1:13" x14ac:dyDescent="0.25">
      <c r="A42" s="29">
        <v>12</v>
      </c>
      <c r="B42" s="26" t="str">
        <f>[4]Advance!B43</f>
        <v>Tamil Nadu Merchantile Bank Ltd.</v>
      </c>
      <c r="C42" s="346" t="e">
        <f>[4]Advance!C43/[4]Deposit!C43*100</f>
        <v>#DIV/0!</v>
      </c>
      <c r="D42" s="346">
        <f>[4]Advance!D43/[4]Deposit!D43*100</f>
        <v>176.22095123121755</v>
      </c>
      <c r="E42" s="346">
        <f>[4]Advance!E43/[4]Deposit!E43*100</f>
        <v>50.480710810960758</v>
      </c>
      <c r="F42" s="346">
        <f>[4]Advance!F43/[4]Deposit!F43*100</f>
        <v>42.411219118055172</v>
      </c>
      <c r="G42" s="346">
        <f>[4]Advance!G43/[4]Deposit!G43*100</f>
        <v>56.973666814528734</v>
      </c>
      <c r="H42" s="346" t="e">
        <f>[4]Advance!H43/[4]Deposit!H43*100</f>
        <v>#DIV/0!</v>
      </c>
      <c r="I42" s="346">
        <f>[4]Advance!I43/[4]Deposit!I43*100</f>
        <v>236.87886929984913</v>
      </c>
      <c r="J42" s="346">
        <f>[4]Advance!J43/[4]Deposit!J43*100</f>
        <v>51.76712222478853</v>
      </c>
      <c r="K42" s="346">
        <f>[4]Advance!K43/[4]Deposit!K43*100</f>
        <v>29.870759374634293</v>
      </c>
      <c r="L42" s="346">
        <f>[4]Advance!L43/[4]Deposit!L43*100</f>
        <v>48.840206396602944</v>
      </c>
      <c r="M42" s="348">
        <f t="shared" si="2"/>
        <v>-8.1334604179257894</v>
      </c>
    </row>
    <row r="43" spans="1:13" x14ac:dyDescent="0.25">
      <c r="A43" s="29">
        <v>13</v>
      </c>
      <c r="B43" s="26" t="str">
        <f>[4]Advance!B44</f>
        <v>IndusInd Bank</v>
      </c>
      <c r="C43" s="346">
        <f>[4]Advance!C44/[4]Deposit!C44*100</f>
        <v>80.935294117647061</v>
      </c>
      <c r="D43" s="346">
        <f>[4]Advance!D44/[4]Deposit!D44*100</f>
        <v>286.58132433301188</v>
      </c>
      <c r="E43" s="346">
        <f>[4]Advance!E44/[4]Deposit!E44*100</f>
        <v>740.2885849056604</v>
      </c>
      <c r="F43" s="346">
        <f>[4]Advance!F44/[4]Deposit!F44*100</f>
        <v>135.64135509069806</v>
      </c>
      <c r="G43" s="346">
        <f>[4]Advance!G44/[4]Deposit!G44*100</f>
        <v>163.04243107348697</v>
      </c>
      <c r="H43" s="346">
        <f>[4]Advance!H44/[4]Deposit!H44*100</f>
        <v>3767.9945522642151</v>
      </c>
      <c r="I43" s="346">
        <f>[4]Advance!I44/[4]Deposit!I44*100</f>
        <v>8218.461538461539</v>
      </c>
      <c r="J43" s="346">
        <f>[4]Advance!J44/[4]Deposit!J44*100</f>
        <v>261.0722153484021</v>
      </c>
      <c r="K43" s="346">
        <f>[4]Advance!K44/[4]Deposit!K44*100</f>
        <v>177.62416194297975</v>
      </c>
      <c r="L43" s="346">
        <f>[4]Advance!L44/[4]Deposit!L44*100</f>
        <v>221.41143977357811</v>
      </c>
      <c r="M43" s="348">
        <f t="shared" si="2"/>
        <v>58.369008700091143</v>
      </c>
    </row>
    <row r="44" spans="1:13" x14ac:dyDescent="0.25">
      <c r="A44" s="29">
        <v>14</v>
      </c>
      <c r="B44" s="26" t="str">
        <f>[4]Advance!B45</f>
        <v>HDFC Bank Ltd</v>
      </c>
      <c r="C44" s="346">
        <f>[4]Advance!C45/[4]Deposit!C45*100</f>
        <v>54.799584296778583</v>
      </c>
      <c r="D44" s="346">
        <f>[4]Advance!D45/[4]Deposit!D45*100</f>
        <v>200.90634043545856</v>
      </c>
      <c r="E44" s="346">
        <f>[4]Advance!E45/[4]Deposit!E45*100</f>
        <v>180.2099019140129</v>
      </c>
      <c r="F44" s="346">
        <f>[4]Advance!F45/[4]Deposit!F45*100</f>
        <v>60.72262681558346</v>
      </c>
      <c r="G44" s="346">
        <f>[4]Advance!G45/[4]Deposit!G45*100</f>
        <v>70.886585547321417</v>
      </c>
      <c r="H44" s="346">
        <f>[4]Advance!H45/[4]Deposit!H45*100</f>
        <v>54.416859862095876</v>
      </c>
      <c r="I44" s="346">
        <f>[4]Advance!I45/[4]Deposit!I45*100</f>
        <v>177.94983711733218</v>
      </c>
      <c r="J44" s="346">
        <f>[4]Advance!J45/[4]Deposit!J45*100</f>
        <v>150.97715381078345</v>
      </c>
      <c r="K44" s="346">
        <f>[4]Advance!K45/[4]Deposit!K45*100</f>
        <v>51.722253749188596</v>
      </c>
      <c r="L44" s="346">
        <f>[4]Advance!L45/[4]Deposit!L45*100</f>
        <v>59.904966886912881</v>
      </c>
      <c r="M44" s="348">
        <f t="shared" si="2"/>
        <v>-10.981618660408536</v>
      </c>
    </row>
    <row r="45" spans="1:13" x14ac:dyDescent="0.25">
      <c r="A45" s="29">
        <v>15</v>
      </c>
      <c r="B45" s="26" t="str">
        <f>[4]Advance!B46</f>
        <v xml:space="preserve">Axis Bank Ltd </v>
      </c>
      <c r="C45" s="346">
        <f>[4]Advance!C46/[4]Deposit!C46*100</f>
        <v>27.608844804569628</v>
      </c>
      <c r="D45" s="346">
        <f>[4]Advance!D46/[4]Deposit!D46*100</f>
        <v>39.252713710765747</v>
      </c>
      <c r="E45" s="346">
        <f>[4]Advance!E46/[4]Deposit!E46*100</f>
        <v>111.04472591762628</v>
      </c>
      <c r="F45" s="346">
        <f>[4]Advance!F46/[4]Deposit!F46*100</f>
        <v>110.98864337448882</v>
      </c>
      <c r="G45" s="346">
        <f>[4]Advance!G46/[4]Deposit!G46*100</f>
        <v>104.77595546959819</v>
      </c>
      <c r="H45" s="346">
        <f>[4]Advance!H46/[4]Deposit!H46*100</f>
        <v>22.418247947125046</v>
      </c>
      <c r="I45" s="346">
        <f>[4]Advance!I46/[4]Deposit!I46*100</f>
        <v>73.166466905170836</v>
      </c>
      <c r="J45" s="346">
        <f>[4]Advance!J46/[4]Deposit!J46*100</f>
        <v>91.549051728454984</v>
      </c>
      <c r="K45" s="346">
        <f>[4]Advance!K46/[4]Deposit!K46*100</f>
        <v>87.983216826844554</v>
      </c>
      <c r="L45" s="346">
        <f>[4]Advance!L46/[4]Deposit!L46*100</f>
        <v>87.091801088457572</v>
      </c>
      <c r="M45" s="348">
        <f t="shared" si="2"/>
        <v>-17.684154381140615</v>
      </c>
    </row>
    <row r="46" spans="1:13" x14ac:dyDescent="0.25">
      <c r="A46" s="29">
        <v>16</v>
      </c>
      <c r="B46" s="26" t="str">
        <f>[4]Advance!B47</f>
        <v>ICICI Bank Ltd</v>
      </c>
      <c r="C46" s="346">
        <f>[4]Advance!C47/[4]Deposit!C47*100</f>
        <v>124.15664400194493</v>
      </c>
      <c r="D46" s="346">
        <f>[4]Advance!D47/[4]Deposit!D47*100</f>
        <v>66.709818371404864</v>
      </c>
      <c r="E46" s="346">
        <f>[4]Advance!E47/[4]Deposit!E47*100</f>
        <v>91.083912765899314</v>
      </c>
      <c r="F46" s="346">
        <f>[4]Advance!F47/[4]Deposit!F47*100</f>
        <v>71.870226431833544</v>
      </c>
      <c r="G46" s="346">
        <f>[4]Advance!G47/[4]Deposit!G47*100</f>
        <v>73.65239823798332</v>
      </c>
      <c r="H46" s="346">
        <f>[4]Advance!H47/[4]Deposit!H47*100</f>
        <v>48.52719343968397</v>
      </c>
      <c r="I46" s="346">
        <f>[4]Advance!I47/[4]Deposit!I47*100</f>
        <v>140.44697482145983</v>
      </c>
      <c r="J46" s="346">
        <f>[4]Advance!J47/[4]Deposit!J47*100</f>
        <v>81.685900041055831</v>
      </c>
      <c r="K46" s="346">
        <f>[4]Advance!K47/[4]Deposit!K47*100</f>
        <v>63.537701122599103</v>
      </c>
      <c r="L46" s="346">
        <f>[4]Advance!L47/[4]Deposit!L47*100</f>
        <v>66.357458329632891</v>
      </c>
      <c r="M46" s="348">
        <f t="shared" si="2"/>
        <v>-7.2949399083504289</v>
      </c>
    </row>
    <row r="47" spans="1:13" x14ac:dyDescent="0.25">
      <c r="A47" s="29">
        <v>17</v>
      </c>
      <c r="B47" s="26" t="str">
        <f>[4]Advance!B48</f>
        <v>YES BANK Ltd.</v>
      </c>
      <c r="C47" s="346">
        <f>[4]Advance!C48/[4]Deposit!C48*100</f>
        <v>46.378033005370227</v>
      </c>
      <c r="D47" s="346">
        <f>[4]Advance!D48/[4]Deposit!D48*100</f>
        <v>96.05513307984792</v>
      </c>
      <c r="E47" s="346">
        <f>[4]Advance!E48/[4]Deposit!E48*100</f>
        <v>88.714827902107046</v>
      </c>
      <c r="F47" s="346">
        <f>[4]Advance!F48/[4]Deposit!F48*100</f>
        <v>119.2861529026689</v>
      </c>
      <c r="G47" s="346">
        <f>[4]Advance!G48/[4]Deposit!G48*100</f>
        <v>114.83973805468828</v>
      </c>
      <c r="H47" s="346">
        <f>[4]Advance!H48/[4]Deposit!H48*100</f>
        <v>71.829693521747103</v>
      </c>
      <c r="I47" s="346">
        <f>[4]Advance!I48/[4]Deposit!I48*100</f>
        <v>72.34185733512787</v>
      </c>
      <c r="J47" s="346">
        <f>[4]Advance!J48/[4]Deposit!J48*100</f>
        <v>196.64409945138323</v>
      </c>
      <c r="K47" s="346">
        <f>[4]Advance!K48/[4]Deposit!K48*100</f>
        <v>265.30839140563296</v>
      </c>
      <c r="L47" s="346">
        <f>[4]Advance!L48/[4]Deposit!L48*100</f>
        <v>250.3197507004484</v>
      </c>
      <c r="M47" s="348">
        <f t="shared" si="2"/>
        <v>135.4800126457601</v>
      </c>
    </row>
    <row r="48" spans="1:13" x14ac:dyDescent="0.25">
      <c r="A48" s="29">
        <v>18</v>
      </c>
      <c r="B48" s="26" t="str">
        <f>[4]Advance!B49</f>
        <v>Bandhan Bank</v>
      </c>
      <c r="C48" s="346" t="e">
        <f>[4]Advance!C49/[4]Deposit!C49*100</f>
        <v>#DIV/0!</v>
      </c>
      <c r="D48" s="346">
        <f>[4]Advance!D49/[4]Deposit!D49*100</f>
        <v>161.21669751059639</v>
      </c>
      <c r="E48" s="346">
        <f>[4]Advance!E49/[4]Deposit!E49*100</f>
        <v>96.548001675846109</v>
      </c>
      <c r="F48" s="346">
        <f>[4]Advance!F49/[4]Deposit!F49*100</f>
        <v>116.49351801109947</v>
      </c>
      <c r="G48" s="346">
        <f>[4]Advance!G49/[4]Deposit!G49*100</f>
        <v>112.00844202878848</v>
      </c>
      <c r="H48" s="346" t="e">
        <f>[4]Advance!H49/[4]Deposit!H49*100</f>
        <v>#DIV/0!</v>
      </c>
      <c r="I48" s="346">
        <f>[4]Advance!I49/[4]Deposit!I49*100</f>
        <v>164.89412427664232</v>
      </c>
      <c r="J48" s="346">
        <f>[4]Advance!J49/[4]Deposit!J49*100</f>
        <v>310.575825112671</v>
      </c>
      <c r="K48" s="346">
        <f>[4]Advance!K49/[4]Deposit!K49*100</f>
        <v>297.92289167408939</v>
      </c>
      <c r="L48" s="346">
        <f>[4]Advance!L49/[4]Deposit!L49*100</f>
        <v>299.15362484175097</v>
      </c>
      <c r="M48" s="348">
        <f t="shared" si="2"/>
        <v>187.1451828129625</v>
      </c>
    </row>
    <row r="49" spans="1:13" x14ac:dyDescent="0.25">
      <c r="A49" s="29">
        <v>19</v>
      </c>
      <c r="B49" s="26" t="str">
        <f>[4]Advance!B50</f>
        <v>DCB Bank Ltd</v>
      </c>
      <c r="C49" s="346">
        <f>[4]Advance!C50/[4]Deposit!C50*100</f>
        <v>398.26232814538412</v>
      </c>
      <c r="D49" s="346">
        <f>[4]Advance!D50/[4]Deposit!D50*100</f>
        <v>212.87013321809874</v>
      </c>
      <c r="E49" s="346">
        <f>[4]Advance!E50/[4]Deposit!E50*100</f>
        <v>86.607398277055367</v>
      </c>
      <c r="F49" s="346">
        <f>[4]Advance!F50/[4]Deposit!F50*100</f>
        <v>68.720125444129522</v>
      </c>
      <c r="G49" s="346">
        <f>[4]Advance!G50/[4]Deposit!G50*100</f>
        <v>91.09643735771445</v>
      </c>
      <c r="H49" s="346">
        <f>[4]Advance!H50/[4]Deposit!H50*100</f>
        <v>414.97019022189932</v>
      </c>
      <c r="I49" s="346">
        <f>[4]Advance!I50/[4]Deposit!I50*100</f>
        <v>255.86675518070533</v>
      </c>
      <c r="J49" s="346">
        <f>[4]Advance!J50/[4]Deposit!J50*100</f>
        <v>110.04482416066472</v>
      </c>
      <c r="K49" s="346">
        <f>[4]Advance!K50/[4]Deposit!K50*100</f>
        <v>109.29328101267124</v>
      </c>
      <c r="L49" s="346">
        <f>[4]Advance!L50/[4]Deposit!L50*100</f>
        <v>125.50079838349826</v>
      </c>
      <c r="M49" s="348">
        <f t="shared" si="2"/>
        <v>34.404361025783814</v>
      </c>
    </row>
    <row r="50" spans="1:13" x14ac:dyDescent="0.25">
      <c r="A50" s="29">
        <v>20</v>
      </c>
      <c r="B50" s="26" t="str">
        <f>[4]Advance!B51</f>
        <v xml:space="preserve">IDFC Bank </v>
      </c>
      <c r="C50" s="346">
        <f>[4]Advance!C51/[4]Deposit!C51*100</f>
        <v>979.99952876349676</v>
      </c>
      <c r="D50" s="346">
        <f>[4]Advance!D51/[4]Deposit!D51*100</f>
        <v>776.79988161378196</v>
      </c>
      <c r="E50" s="346">
        <f>[4]Advance!E51/[4]Deposit!E51*100</f>
        <v>388.03649306158133</v>
      </c>
      <c r="F50" s="346">
        <f>[4]Advance!F51/[4]Deposit!F51*100</f>
        <v>80.208485586892806</v>
      </c>
      <c r="G50" s="346">
        <f>[4]Advance!G51/[4]Deposit!G51*100</f>
        <v>92.585912794276553</v>
      </c>
      <c r="H50" s="346">
        <f>[4]Advance!H51/[4]Deposit!H51*100</f>
        <v>1828.0863931006309</v>
      </c>
      <c r="I50" s="346">
        <f>[4]Advance!I51/[4]Deposit!I51*100</f>
        <v>684.65150709788873</v>
      </c>
      <c r="J50" s="346">
        <f>[4]Advance!J51/[4]Deposit!J51*100</f>
        <v>220.98490867007729</v>
      </c>
      <c r="K50" s="346">
        <f>[4]Advance!K51/[4]Deposit!K51*100</f>
        <v>133.40213703749782</v>
      </c>
      <c r="L50" s="346">
        <f>[4]Advance!L51/[4]Deposit!L51*100</f>
        <v>155.09618079137863</v>
      </c>
      <c r="M50" s="348">
        <f t="shared" si="2"/>
        <v>62.510267997102076</v>
      </c>
    </row>
    <row r="51" spans="1:13" x14ac:dyDescent="0.25">
      <c r="A51" s="18"/>
      <c r="B51" s="19" t="s">
        <v>58</v>
      </c>
      <c r="C51" s="346">
        <f>[4]Advance!C52/[4]Deposit!C52*100</f>
        <v>69.722086772305815</v>
      </c>
      <c r="D51" s="346">
        <f>[4]Advance!D52/[4]Deposit!D52*100</f>
        <v>83.158162483536429</v>
      </c>
      <c r="E51" s="346">
        <f>[4]Advance!E52/[4]Deposit!E52*100</f>
        <v>91.25654721693688</v>
      </c>
      <c r="F51" s="346">
        <f>[4]Advance!F52/[4]Deposit!F52*100</f>
        <v>79.871863290306592</v>
      </c>
      <c r="G51" s="346">
        <f>[4]Advance!G52/[4]Deposit!G52*100</f>
        <v>81.349112530038667</v>
      </c>
      <c r="H51" s="346">
        <f>[4]Advance!H52/[4]Deposit!H52*100</f>
        <v>88.518330076592278</v>
      </c>
      <c r="I51" s="346">
        <f>[4]Advance!I52/[4]Deposit!I52*100</f>
        <v>91.224227278839621</v>
      </c>
      <c r="J51" s="346">
        <f>[4]Advance!J52/[4]Deposit!J52*100</f>
        <v>82.750707996569417</v>
      </c>
      <c r="K51" s="346">
        <f>[4]Advance!K52/[4]Deposit!K52*100</f>
        <v>74.794552266908212</v>
      </c>
      <c r="L51" s="346">
        <f>[4]Advance!L52/[4]Deposit!L52*100</f>
        <v>77.287127418407053</v>
      </c>
      <c r="M51" s="348">
        <f>L51-G51</f>
        <v>-4.0619851116316141</v>
      </c>
    </row>
    <row r="52" spans="1:13" x14ac:dyDescent="0.25">
      <c r="A52" s="18" t="s">
        <v>59</v>
      </c>
      <c r="B52" s="19" t="s">
        <v>60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</row>
    <row r="53" spans="1:13" x14ac:dyDescent="0.25">
      <c r="A53" s="18">
        <v>1</v>
      </c>
      <c r="B53" s="26" t="str">
        <f>[4]Advance!B54</f>
        <v>Karnataka Grameena Bank</v>
      </c>
      <c r="C53" s="346">
        <f>[4]Advance!C54/[4]Deposit!C54*100</f>
        <v>132.90581384279901</v>
      </c>
      <c r="D53" s="346">
        <f>[4]Advance!D54/[4]Deposit!D54*100</f>
        <v>65.680535802254795</v>
      </c>
      <c r="E53" s="346">
        <f>[4]Advance!E54/[4]Deposit!E54*100</f>
        <v>37.351063146502447</v>
      </c>
      <c r="F53" s="346">
        <f>[4]Advance!F54/[4]Deposit!F54*100</f>
        <v>21.656826343660597</v>
      </c>
      <c r="G53" s="346">
        <f>[4]Advance!G54/[4]Deposit!G54*100</f>
        <v>83.604737139283102</v>
      </c>
      <c r="H53" s="346">
        <f>[4]Advance!H54/[4]Deposit!H54*100</f>
        <v>121.98599899926712</v>
      </c>
      <c r="I53" s="346">
        <f>[4]Advance!I54/[4]Deposit!I54*100</f>
        <v>64.676697456632084</v>
      </c>
      <c r="J53" s="346">
        <f>[4]Advance!J54/[4]Deposit!J54*100</f>
        <v>30.737455381851181</v>
      </c>
      <c r="K53" s="346">
        <f>[4]Advance!K54/[4]Deposit!K54*100</f>
        <v>31.680712040150315</v>
      </c>
      <c r="L53" s="346">
        <f>[4]Advance!L54/[4]Deposit!L54*100</f>
        <v>76.677300537463879</v>
      </c>
      <c r="M53" s="348">
        <f t="shared" si="2"/>
        <v>-6.9274366018192239</v>
      </c>
    </row>
    <row r="54" spans="1:13" x14ac:dyDescent="0.25">
      <c r="A54" s="29">
        <v>2</v>
      </c>
      <c r="B54" s="26" t="str">
        <f>[4]Advance!B55</f>
        <v>Karnataka Vikas Grameena Bank</v>
      </c>
      <c r="C54" s="346">
        <f>[4]Advance!C55/[4]Deposit!C55*100</f>
        <v>124.48398386221915</v>
      </c>
      <c r="D54" s="346">
        <f>[4]Advance!D55/[4]Deposit!D55*100</f>
        <v>52.676910729817351</v>
      </c>
      <c r="E54" s="346">
        <f>[4]Advance!E55/[4]Deposit!E55*100</f>
        <v>30.732207202557564</v>
      </c>
      <c r="F54" s="346" t="e">
        <f>[4]Advance!F55/[4]Deposit!F55*100</f>
        <v>#DIV/0!</v>
      </c>
      <c r="G54" s="346">
        <f>[4]Advance!G55/[4]Deposit!G55*100</f>
        <v>81.774732924122517</v>
      </c>
      <c r="H54" s="346">
        <f>[4]Advance!H55/[4]Deposit!H55*100</f>
        <v>107.31044527089466</v>
      </c>
      <c r="I54" s="346">
        <f>[4]Advance!I55/[4]Deposit!I55*100</f>
        <v>49.034477563585391</v>
      </c>
      <c r="J54" s="346">
        <f>[4]Advance!J55/[4]Deposit!J55*100</f>
        <v>29.694679451706126</v>
      </c>
      <c r="K54" s="346" t="e">
        <f>[4]Advance!K55/[4]Deposit!K55*100</f>
        <v>#DIV/0!</v>
      </c>
      <c r="L54" s="346">
        <f>[4]Advance!L55/[4]Deposit!L55*100</f>
        <v>73.338416522460619</v>
      </c>
      <c r="M54" s="348">
        <f t="shared" si="2"/>
        <v>-8.4363164016618981</v>
      </c>
    </row>
    <row r="55" spans="1:13" x14ac:dyDescent="0.25">
      <c r="A55" s="18"/>
      <c r="B55" s="19" t="s">
        <v>63</v>
      </c>
      <c r="C55" s="346">
        <f>[4]Advance!C56/[4]Deposit!C56*100</f>
        <v>129.69064231528066</v>
      </c>
      <c r="D55" s="346">
        <f>[4]Advance!D56/[4]Deposit!D56*100</f>
        <v>60.770685574249271</v>
      </c>
      <c r="E55" s="346">
        <f>[4]Advance!E56/[4]Deposit!E56*100</f>
        <v>35.059790342180804</v>
      </c>
      <c r="F55" s="346">
        <f>[4]Advance!F56/[4]Deposit!F56*100</f>
        <v>21.656826343660597</v>
      </c>
      <c r="G55" s="346">
        <f>[4]Advance!G56/[4]Deposit!G56*100</f>
        <v>82.958213189589387</v>
      </c>
      <c r="H55" s="346">
        <f>[4]Advance!H56/[4]Deposit!H56*100</f>
        <v>116.33648374741871</v>
      </c>
      <c r="I55" s="346">
        <f>[4]Advance!I56/[4]Deposit!I56*100</f>
        <v>58.636828617115754</v>
      </c>
      <c r="J55" s="346">
        <f>[4]Advance!J56/[4]Deposit!J56*100</f>
        <v>30.409667488875691</v>
      </c>
      <c r="K55" s="346">
        <f>[4]Advance!K56/[4]Deposit!K56*100</f>
        <v>31.680712040150315</v>
      </c>
      <c r="L55" s="346">
        <f>[4]Advance!L56/[4]Deposit!L56*100</f>
        <v>75.515187165374314</v>
      </c>
      <c r="M55" s="348">
        <f t="shared" si="2"/>
        <v>-7.4430260242150723</v>
      </c>
    </row>
    <row r="56" spans="1:13" x14ac:dyDescent="0.25">
      <c r="A56" s="19" t="s">
        <v>64</v>
      </c>
      <c r="B56" s="26"/>
      <c r="C56" s="346">
        <f>[4]Advance!C57/[4]Deposit!C57*100</f>
        <v>86.063172896412738</v>
      </c>
      <c r="D56" s="346">
        <f>[4]Advance!D57/[4]Deposit!D57*100</f>
        <v>79.842174833684481</v>
      </c>
      <c r="E56" s="346">
        <f>[4]Advance!E57/[4]Deposit!E57*100</f>
        <v>63.668718442749231</v>
      </c>
      <c r="F56" s="346">
        <f>[4]Advance!F57/[4]Deposit!F57*100</f>
        <v>82.250808148657782</v>
      </c>
      <c r="G56" s="346">
        <f>[4]Advance!G57/[4]Deposit!G57*100</f>
        <v>78.634298330688353</v>
      </c>
      <c r="H56" s="346">
        <f>[4]Advance!H57/[4]Deposit!H57*100</f>
        <v>83.414146244752047</v>
      </c>
      <c r="I56" s="346">
        <f>[4]Advance!I57/[4]Deposit!I57*100</f>
        <v>73.92450847412313</v>
      </c>
      <c r="J56" s="346">
        <f>[4]Advance!J57/[4]Deposit!J57*100</f>
        <v>59.768222522181659</v>
      </c>
      <c r="K56" s="346">
        <f>[4]Advance!K57/[4]Deposit!K57*100</f>
        <v>74.984559322681363</v>
      </c>
      <c r="L56" s="346">
        <f>[4]Advance!L57/[4]Deposit!L57*100</f>
        <v>72.533876219058826</v>
      </c>
      <c r="M56" s="348">
        <f t="shared" si="2"/>
        <v>-6.100422111629527</v>
      </c>
    </row>
    <row r="57" spans="1:13" x14ac:dyDescent="0.25">
      <c r="A57" s="19" t="s">
        <v>540</v>
      </c>
      <c r="B57" s="19"/>
      <c r="C57" s="346">
        <f>[4]Advance!C58/[4]Deposit!C58*100</f>
        <v>96.957591866056958</v>
      </c>
      <c r="D57" s="346">
        <f>[4]Advance!D58/[4]Deposit!D58*100</f>
        <v>78.179200365763052</v>
      </c>
      <c r="E57" s="346">
        <f>[4]Advance!E58/[4]Deposit!E58*100</f>
        <v>61.804770556586341</v>
      </c>
      <c r="F57" s="346">
        <f>[4]Advance!F58/[4]Deposit!F58*100</f>
        <v>82.039626990145493</v>
      </c>
      <c r="G57" s="346">
        <f>[4]Advance!G58/[4]Deposit!G58*100</f>
        <v>78.83231185005431</v>
      </c>
      <c r="H57" s="346">
        <f>[4]Advance!H58/[4]Deposit!H58*100</f>
        <v>91.522180607500289</v>
      </c>
      <c r="I57" s="346">
        <f>[4]Advance!I58/[4]Deposit!I58*100</f>
        <v>72.650063721506527</v>
      </c>
      <c r="J57" s="346">
        <f>[4]Advance!J58/[4]Deposit!J58*100</f>
        <v>57.738096160012496</v>
      </c>
      <c r="K57" s="346">
        <f>[4]Advance!K58/[4]Deposit!K58*100</f>
        <v>74.8497610776096</v>
      </c>
      <c r="L57" s="346">
        <f>[4]Advance!L58/[4]Deposit!L58*100</f>
        <v>72.669153216849224</v>
      </c>
      <c r="M57" s="348">
        <f t="shared" si="2"/>
        <v>-6.1631586332050858</v>
      </c>
    </row>
    <row r="58" spans="1:13" x14ac:dyDescent="0.25">
      <c r="A58" s="18" t="s">
        <v>66</v>
      </c>
      <c r="B58" s="19" t="s">
        <v>67</v>
      </c>
      <c r="C58" s="348"/>
      <c r="D58" s="348"/>
      <c r="E58" s="348"/>
      <c r="F58" s="348"/>
      <c r="G58" s="353"/>
      <c r="H58" s="348"/>
      <c r="I58" s="348"/>
      <c r="J58" s="348"/>
      <c r="K58" s="348"/>
      <c r="L58" s="348"/>
      <c r="M58" s="348"/>
    </row>
    <row r="59" spans="1:13" x14ac:dyDescent="0.25">
      <c r="A59" s="29">
        <v>1</v>
      </c>
      <c r="B59" s="26" t="str">
        <f>[4]Advance!B60</f>
        <v>KSCARD Bk.Ltd</v>
      </c>
      <c r="C59" s="346" t="e">
        <f>[4]Advance!C60/[4]Deposit!C60*100</f>
        <v>#DIV/0!</v>
      </c>
      <c r="D59" s="346" t="e">
        <f>[4]Advance!D60/[4]Deposit!D60*100</f>
        <v>#DIV/0!</v>
      </c>
      <c r="E59" s="346">
        <f>[4]Advance!E60/[4]Deposit!E60*100</f>
        <v>0</v>
      </c>
      <c r="F59" s="346">
        <f>[4]Advance!F60/[4]Deposit!F60*100</f>
        <v>0</v>
      </c>
      <c r="G59" s="346">
        <f>[4]Advance!G60/[4]Deposit!G60*100</f>
        <v>383.68958105284514</v>
      </c>
      <c r="H59" s="346" t="e">
        <f>[4]Advance!H60/[4]Deposit!H60*100</f>
        <v>#DIV/0!</v>
      </c>
      <c r="I59" s="346" t="e">
        <f>[4]Advance!I60/[4]Deposit!I60*100</f>
        <v>#DIV/0!</v>
      </c>
      <c r="J59" s="346">
        <f>[4]Advance!J60/[4]Deposit!J60*100</f>
        <v>0</v>
      </c>
      <c r="K59" s="346">
        <f>[4]Advance!K60/[4]Deposit!K60*100</f>
        <v>0</v>
      </c>
      <c r="L59" s="346">
        <f>[4]Advance!L60/[4]Deposit!L60*100</f>
        <v>534.07575929797065</v>
      </c>
      <c r="M59" s="348">
        <f t="shared" si="2"/>
        <v>150.38617824512551</v>
      </c>
    </row>
    <row r="60" spans="1:13" ht="18.75" x14ac:dyDescent="0.3">
      <c r="A60" s="341">
        <v>2</v>
      </c>
      <c r="B60" s="26" t="str">
        <f>[4]Advance!B61</f>
        <v xml:space="preserve">K.S.Coop Apex Bank ltd </v>
      </c>
      <c r="C60" s="346">
        <f>[4]Advance!C61/[4]Deposit!C61*100</f>
        <v>101.63353087685445</v>
      </c>
      <c r="D60" s="346">
        <f>[4]Advance!D61/[4]Deposit!D61*100</f>
        <v>101.2856234472676</v>
      </c>
      <c r="E60" s="346">
        <f>[4]Advance!E61/[4]Deposit!E61*100</f>
        <v>101.62428804081074</v>
      </c>
      <c r="F60" s="346">
        <f>[4]Advance!F61/[4]Deposit!F61*100</f>
        <v>63.663308814619498</v>
      </c>
      <c r="G60" s="346">
        <f>[4]Advance!G61/[4]Deposit!G61*100</f>
        <v>90.931969731585397</v>
      </c>
      <c r="H60" s="346">
        <f>[4]Advance!H61/[4]Deposit!H61*100</f>
        <v>108.18336273647608</v>
      </c>
      <c r="I60" s="346">
        <f>[4]Advance!I61/[4]Deposit!I61*100</f>
        <v>92.852954935766462</v>
      </c>
      <c r="J60" s="346">
        <f>[4]Advance!J61/[4]Deposit!J61*100</f>
        <v>102.5775175247712</v>
      </c>
      <c r="K60" s="346">
        <f>[4]Advance!K61/[4]Deposit!K61*100</f>
        <v>135.93921596714893</v>
      </c>
      <c r="L60" s="346">
        <f>[4]Advance!L61/[4]Deposit!L61*100</f>
        <v>111.05372900494186</v>
      </c>
      <c r="M60" s="348">
        <f t="shared" si="2"/>
        <v>20.12175927335646</v>
      </c>
    </row>
    <row r="61" spans="1:13" x14ac:dyDescent="0.25">
      <c r="A61" s="29">
        <v>3</v>
      </c>
      <c r="B61" s="26" t="str">
        <f>[4]Advance!B62</f>
        <v>Indl.Co.Op.Bank ltd.</v>
      </c>
      <c r="C61" s="346" t="e">
        <f>[4]Advance!C62/[4]Deposit!C62*100</f>
        <v>#DIV/0!</v>
      </c>
      <c r="D61" s="346">
        <f>[4]Advance!D62/[4]Deposit!D62*100</f>
        <v>19.708396178984415</v>
      </c>
      <c r="E61" s="346">
        <f>[4]Advance!E62/[4]Deposit!E62*100</f>
        <v>44.125065994016545</v>
      </c>
      <c r="F61" s="346">
        <f>[4]Advance!F62/[4]Deposit!F62*100</f>
        <v>69.33050269163698</v>
      </c>
      <c r="G61" s="346">
        <f>[4]Advance!G62/[4]Deposit!G62*100</f>
        <v>52.934057408844062</v>
      </c>
      <c r="H61" s="346" t="e">
        <f>[4]Advance!H62/[4]Deposit!H62*100</f>
        <v>#DIV/0!</v>
      </c>
      <c r="I61" s="346">
        <f>[4]Advance!I62/[4]Deposit!I62*100</f>
        <v>19.708396178984415</v>
      </c>
      <c r="J61" s="346">
        <f>[4]Advance!J62/[4]Deposit!J62*100</f>
        <v>44.125065994016545</v>
      </c>
      <c r="K61" s="346">
        <f>[4]Advance!K62/[4]Deposit!K62*100</f>
        <v>69.33050269163698</v>
      </c>
      <c r="L61" s="346">
        <f>[4]Advance!L62/[4]Deposit!L62*100</f>
        <v>52.934057408844062</v>
      </c>
      <c r="M61" s="348">
        <f t="shared" si="2"/>
        <v>0</v>
      </c>
    </row>
    <row r="62" spans="1:13" x14ac:dyDescent="0.25">
      <c r="A62" s="18"/>
      <c r="B62" s="26" t="str">
        <f>[4]Advance!B63</f>
        <v>Total (E)</v>
      </c>
      <c r="C62" s="346">
        <f>[4]Advance!C63/[4]Deposit!C63*100</f>
        <v>117.64832493808512</v>
      </c>
      <c r="D62" s="346">
        <f>[4]Advance!D63/[4]Deposit!D63*100</f>
        <v>101.01704864662354</v>
      </c>
      <c r="E62" s="346">
        <f>[4]Advance!E63/[4]Deposit!E63*100</f>
        <v>94.78526528523949</v>
      </c>
      <c r="F62" s="346">
        <f>[4]Advance!F63/[4]Deposit!F63*100</f>
        <v>63.198825435192987</v>
      </c>
      <c r="G62" s="346">
        <f>[4]Advance!G63/[4]Deposit!G63*100</f>
        <v>94.672965535445471</v>
      </c>
      <c r="H62" s="346">
        <f>[4]Advance!H63/[4]Deposit!H63*100</f>
        <v>128.91419379926597</v>
      </c>
      <c r="I62" s="346">
        <f>[4]Advance!I63/[4]Deposit!I63*100</f>
        <v>92.682790475860202</v>
      </c>
      <c r="J62" s="346">
        <f>[4]Advance!J63/[4]Deposit!J63*100</f>
        <v>99.141151714461543</v>
      </c>
      <c r="K62" s="346">
        <f>[4]Advance!K63/[4]Deposit!K63*100</f>
        <v>134.25717697266489</v>
      </c>
      <c r="L62" s="346">
        <f>[4]Advance!L63/[4]Deposit!L63*100</f>
        <v>114.27932547168109</v>
      </c>
      <c r="M62" s="348">
        <f t="shared" si="2"/>
        <v>19.60635993623562</v>
      </c>
    </row>
    <row r="63" spans="1:13" x14ac:dyDescent="0.25">
      <c r="A63" s="29" t="s">
        <v>72</v>
      </c>
      <c r="B63" s="26" t="str">
        <f>[4]Advance!B64</f>
        <v>KSFC</v>
      </c>
      <c r="C63" s="346" t="e">
        <f>[4]Advance!C64/[4]Deposit!C64*100</f>
        <v>#DIV/0!</v>
      </c>
      <c r="D63" s="346" t="e">
        <f>[4]Advance!D64/[4]Deposit!D64*100</f>
        <v>#DIV/0!</v>
      </c>
      <c r="E63" s="346" t="e">
        <f>[4]Advance!E64/[4]Deposit!E64*100</f>
        <v>#DIV/0!</v>
      </c>
      <c r="F63" s="346" t="e">
        <f>[4]Advance!F64/[4]Deposit!F64*100</f>
        <v>#DIV/0!</v>
      </c>
      <c r="G63" s="346" t="e">
        <f>[4]Advance!G64/[4]Deposit!G64*100</f>
        <v>#DIV/0!</v>
      </c>
      <c r="H63" s="346" t="e">
        <f>[4]Advance!H64/[4]Deposit!H64*100</f>
        <v>#DIV/0!</v>
      </c>
      <c r="I63" s="346" t="e">
        <f>[4]Advance!I64/[4]Deposit!I64*100</f>
        <v>#DIV/0!</v>
      </c>
      <c r="J63" s="346" t="e">
        <f>[4]Advance!J64/[4]Deposit!J64*100</f>
        <v>#DIV/0!</v>
      </c>
      <c r="K63" s="346" t="e">
        <f>[4]Advance!K64/[4]Deposit!K64*100</f>
        <v>#DIV/0!</v>
      </c>
      <c r="L63" s="346" t="e">
        <f>[4]Advance!L64/[4]Deposit!L64*100</f>
        <v>#DIV/0!</v>
      </c>
      <c r="M63" s="348" t="e">
        <f t="shared" si="2"/>
        <v>#DIV/0!</v>
      </c>
    </row>
    <row r="64" spans="1:13" x14ac:dyDescent="0.25">
      <c r="A64" s="29"/>
      <c r="B64" s="30" t="s">
        <v>74</v>
      </c>
      <c r="C64" s="346" t="e">
        <f>[4]Advance!C65/[4]Deposit!C65*100</f>
        <v>#DIV/0!</v>
      </c>
      <c r="D64" s="346" t="e">
        <f>[4]Advance!D65/[4]Deposit!D65*100</f>
        <v>#DIV/0!</v>
      </c>
      <c r="E64" s="346" t="e">
        <f>[4]Advance!E65/[4]Deposit!E65*100</f>
        <v>#DIV/0!</v>
      </c>
      <c r="F64" s="346" t="e">
        <f>[4]Advance!F65/[4]Deposit!F65*100</f>
        <v>#DIV/0!</v>
      </c>
      <c r="G64" s="346" t="e">
        <f>[4]Advance!G65/[4]Deposit!G65*100</f>
        <v>#DIV/0!</v>
      </c>
      <c r="H64" s="346" t="e">
        <f>[4]Advance!H65/[4]Deposit!H65*100</f>
        <v>#DIV/0!</v>
      </c>
      <c r="I64" s="346" t="e">
        <f>[4]Advance!I65/[4]Deposit!I65*100</f>
        <v>#DIV/0!</v>
      </c>
      <c r="J64" s="346" t="e">
        <f>[4]Advance!J65/[4]Deposit!J65*100</f>
        <v>#DIV/0!</v>
      </c>
      <c r="K64" s="346" t="e">
        <f>[4]Advance!K65/[4]Deposit!K65*100</f>
        <v>#DIV/0!</v>
      </c>
      <c r="L64" s="346" t="e">
        <f>[4]Advance!L65/[4]Deposit!L65*100</f>
        <v>#DIV/0!</v>
      </c>
      <c r="M64" s="348" t="e">
        <f t="shared" si="2"/>
        <v>#DIV/0!</v>
      </c>
    </row>
    <row r="65" spans="1:13" x14ac:dyDescent="0.25">
      <c r="A65" s="29" t="s">
        <v>75</v>
      </c>
      <c r="B65" s="30" t="s">
        <v>76</v>
      </c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</row>
    <row r="66" spans="1:13" x14ac:dyDescent="0.25">
      <c r="A66" s="29">
        <v>1</v>
      </c>
      <c r="B66" s="26" t="str">
        <f>[4]Advance!B67</f>
        <v>Equitas Small Finance Bank</v>
      </c>
      <c r="C66" s="346">
        <f>[4]Advance!C67/[4]Deposit!C67*100</f>
        <v>1113.0637636080869</v>
      </c>
      <c r="D66" s="346">
        <f>[4]Advance!D67/[4]Deposit!D67*100</f>
        <v>635.70347957639945</v>
      </c>
      <c r="E66" s="346">
        <f>[4]Advance!E67/[4]Deposit!E67*100</f>
        <v>408.59182010754449</v>
      </c>
      <c r="F66" s="346">
        <f>[4]Advance!F67/[4]Deposit!F67*100</f>
        <v>297.67970578401872</v>
      </c>
      <c r="G66" s="346">
        <f>[4]Advance!G67/[4]Deposit!G67*100</f>
        <v>383.29110701725011</v>
      </c>
      <c r="H66" s="346">
        <f>[4]Advance!H67/[4]Deposit!H67*100</f>
        <v>1860.0269179004038</v>
      </c>
      <c r="I66" s="346">
        <f>[4]Advance!I67/[4]Deposit!I67*100</f>
        <v>1158.1521739130433</v>
      </c>
      <c r="J66" s="346">
        <f>[4]Advance!J67/[4]Deposit!J67*100</f>
        <v>248.12621390135959</v>
      </c>
      <c r="K66" s="346">
        <f>[4]Advance!K67/[4]Deposit!K67*100</f>
        <v>158.6376788926253</v>
      </c>
      <c r="L66" s="346">
        <f>[4]Advance!L67/[4]Deposit!L67*100</f>
        <v>221.31519914220007</v>
      </c>
      <c r="M66" s="348">
        <f t="shared" si="2"/>
        <v>-161.97590787505004</v>
      </c>
    </row>
    <row r="67" spans="1:13" x14ac:dyDescent="0.25">
      <c r="A67" s="29">
        <v>2</v>
      </c>
      <c r="B67" s="26" t="str">
        <f>[4]Advance!B68</f>
        <v>Ujjivan Small Finnance</v>
      </c>
      <c r="C67" s="346">
        <f>[4]Advance!C68/[4]Deposit!C68*100</f>
        <v>649.78662873399719</v>
      </c>
      <c r="D67" s="346">
        <f>[4]Advance!D68/[4]Deposit!D68*100</f>
        <v>595.13100668293202</v>
      </c>
      <c r="E67" s="346">
        <f>[4]Advance!E68/[4]Deposit!E68*100</f>
        <v>408.07956777996071</v>
      </c>
      <c r="F67" s="346">
        <f>[4]Advance!F68/[4]Deposit!F68*100</f>
        <v>130.97520661157023</v>
      </c>
      <c r="G67" s="346">
        <f>[4]Advance!G68/[4]Deposit!G68*100</f>
        <v>240.90716272054547</v>
      </c>
      <c r="H67" s="346">
        <f>[4]Advance!H68/[4]Deposit!H68*100</f>
        <v>851.21472353188312</v>
      </c>
      <c r="I67" s="346">
        <f>[4]Advance!I68/[4]Deposit!I68*100</f>
        <v>454.32864191972919</v>
      </c>
      <c r="J67" s="346">
        <f>[4]Advance!J68/[4]Deposit!J68*100</f>
        <v>196.48730133695662</v>
      </c>
      <c r="K67" s="346">
        <f>[4]Advance!K68/[4]Deposit!K68*100</f>
        <v>134.21292409811923</v>
      </c>
      <c r="L67" s="346">
        <f>[4]Advance!L68/[4]Deposit!L68*100</f>
        <v>205.31997087708902</v>
      </c>
      <c r="M67" s="348">
        <f t="shared" si="2"/>
        <v>-35.587191843456452</v>
      </c>
    </row>
    <row r="68" spans="1:13" x14ac:dyDescent="0.25">
      <c r="A68" s="29"/>
      <c r="B68" s="30" t="s">
        <v>79</v>
      </c>
      <c r="C68" s="346">
        <f>[4]Advance!C69/[4]Deposit!C69*100</f>
        <v>871.09955423476958</v>
      </c>
      <c r="D68" s="346">
        <f>[4]Advance!D69/[4]Deposit!D69*100</f>
        <v>602.18229623137597</v>
      </c>
      <c r="E68" s="346">
        <f>[4]Advance!E69/[4]Deposit!E69*100</f>
        <v>408.38750122440979</v>
      </c>
      <c r="F68" s="346">
        <f>[4]Advance!F69/[4]Deposit!F69*100</f>
        <v>172.2990220454169</v>
      </c>
      <c r="G68" s="346">
        <f>[4]Advance!G69/[4]Deposit!G69*100</f>
        <v>286.36909650924031</v>
      </c>
      <c r="H68" s="346">
        <f>[4]Advance!H69/[4]Deposit!H69*100</f>
        <v>1205.1520233259896</v>
      </c>
      <c r="I68" s="346">
        <f>[4]Advance!I69/[4]Deposit!I69*100</f>
        <v>469.60071349173563</v>
      </c>
      <c r="J68" s="346">
        <f>[4]Advance!J69/[4]Deposit!J69*100</f>
        <v>228.48969622357953</v>
      </c>
      <c r="K68" s="346">
        <f>[4]Advance!K69/[4]Deposit!K69*100</f>
        <v>143.00601669214905</v>
      </c>
      <c r="L68" s="346">
        <f>[4]Advance!L69/[4]Deposit!L69*100</f>
        <v>211.75021048899586</v>
      </c>
      <c r="M68" s="348">
        <f t="shared" si="2"/>
        <v>-74.618886020244446</v>
      </c>
    </row>
    <row r="69" spans="1:13" x14ac:dyDescent="0.25">
      <c r="A69" s="342" t="s">
        <v>80</v>
      </c>
      <c r="B69" s="343" t="s">
        <v>81</v>
      </c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8"/>
    </row>
    <row r="70" spans="1:13" x14ac:dyDescent="0.25">
      <c r="A70" s="29">
        <v>1</v>
      </c>
      <c r="B70" s="26" t="str">
        <f>[4]Advance!B71</f>
        <v>India Post Payments Bank Limited</v>
      </c>
      <c r="C70" s="346" t="e">
        <f>[4]Advance!C71/[4]Deposit!C71*100</f>
        <v>#DIV/0!</v>
      </c>
      <c r="D70" s="346" t="e">
        <f>[4]Advance!D71/[4]Deposit!D71*100</f>
        <v>#DIV/0!</v>
      </c>
      <c r="E70" s="346" t="e">
        <f>[4]Advance!E71/[4]Deposit!E71*100</f>
        <v>#DIV/0!</v>
      </c>
      <c r="F70" s="346" t="e">
        <f>[4]Advance!F71/[4]Deposit!F71*100</f>
        <v>#DIV/0!</v>
      </c>
      <c r="G70" s="346" t="e">
        <f>[4]Advance!G71/[4]Deposit!G71*100</f>
        <v>#DIV/0!</v>
      </c>
      <c r="H70" s="346" t="e">
        <f>[4]Advance!H71/[4]Deposit!H71*100</f>
        <v>#DIV/0!</v>
      </c>
      <c r="I70" s="346">
        <f>[4]Advance!I71/[4]Deposit!I71*100</f>
        <v>0</v>
      </c>
      <c r="J70" s="346">
        <f>[4]Advance!J71/[4]Deposit!J71*100</f>
        <v>0</v>
      </c>
      <c r="K70" s="346">
        <f>[4]Advance!K71/[4]Deposit!K71*100</f>
        <v>0</v>
      </c>
      <c r="L70" s="346">
        <f>[4]Advance!L71/[4]Deposit!L71*100</f>
        <v>0</v>
      </c>
      <c r="M70" s="348" t="e">
        <f t="shared" ref="M70:M71" si="3">L70-G70</f>
        <v>#DIV/0!</v>
      </c>
    </row>
    <row r="71" spans="1:13" x14ac:dyDescent="0.25">
      <c r="A71" s="29"/>
      <c r="B71" s="343" t="s">
        <v>83</v>
      </c>
      <c r="C71" s="346" t="e">
        <f>[4]Advance!C72/[4]Deposit!C72*100</f>
        <v>#DIV/0!</v>
      </c>
      <c r="D71" s="346" t="e">
        <f>[4]Advance!D72/[4]Deposit!D72*100</f>
        <v>#DIV/0!</v>
      </c>
      <c r="E71" s="346" t="e">
        <f>[4]Advance!E72/[4]Deposit!E72*100</f>
        <v>#DIV/0!</v>
      </c>
      <c r="F71" s="346" t="e">
        <f>[4]Advance!F72/[4]Deposit!F72*100</f>
        <v>#DIV/0!</v>
      </c>
      <c r="G71" s="346" t="e">
        <f>[4]Advance!G72/[4]Deposit!G72*100</f>
        <v>#DIV/0!</v>
      </c>
      <c r="H71" s="346" t="e">
        <f>[4]Advance!H72/[4]Deposit!H72*100</f>
        <v>#DIV/0!</v>
      </c>
      <c r="I71" s="346">
        <f>[4]Advance!I72/[4]Deposit!I72*100</f>
        <v>0</v>
      </c>
      <c r="J71" s="346">
        <f>[4]Advance!J72/[4]Deposit!J72*100</f>
        <v>0</v>
      </c>
      <c r="K71" s="346">
        <f>[4]Advance!K72/[4]Deposit!K72*100</f>
        <v>0</v>
      </c>
      <c r="L71" s="346">
        <f>[4]Advance!L72/[4]Deposit!L72*100</f>
        <v>0</v>
      </c>
      <c r="M71" s="348" t="e">
        <f t="shared" si="3"/>
        <v>#DIV/0!</v>
      </c>
    </row>
    <row r="72" spans="1:13" x14ac:dyDescent="0.25">
      <c r="A72" s="29"/>
      <c r="B72" s="30" t="s">
        <v>411</v>
      </c>
      <c r="C72" s="346">
        <f>[4]Advance!C73/[4]Deposit!C73*100</f>
        <v>100.00595448279073</v>
      </c>
      <c r="D72" s="346">
        <f>[4]Advance!D73/[4]Deposit!D73*100</f>
        <v>80.057334126750419</v>
      </c>
      <c r="E72" s="346">
        <f>[4]Advance!E73/[4]Deposit!E73*100</f>
        <v>64.563281925420142</v>
      </c>
      <c r="F72" s="346">
        <f>[4]Advance!F73/[4]Deposit!F73*100</f>
        <v>81.848679832483711</v>
      </c>
      <c r="G72" s="346">
        <f>[4]Advance!G73/[4]Deposit!G73*100</f>
        <v>79.895397858145884</v>
      </c>
      <c r="H72" s="346">
        <f>[4]Advance!H73/[4]Deposit!H73*100</f>
        <v>95.493836267929666</v>
      </c>
      <c r="I72" s="346">
        <f>[4]Advance!I73/[4]Deposit!I73*100</f>
        <v>74.699964693387017</v>
      </c>
      <c r="J72" s="346">
        <f>[4]Advance!J73/[4]Deposit!J73*100</f>
        <v>61.393558137587</v>
      </c>
      <c r="K72" s="346">
        <f>[4]Advance!K73/[4]Deposit!K73*100</f>
        <v>76.128634597776411</v>
      </c>
      <c r="L72" s="346">
        <f>[4]Advance!L73/[4]Deposit!L73*100</f>
        <v>74.772614997062618</v>
      </c>
      <c r="M72" s="348">
        <f t="shared" si="2"/>
        <v>-5.122782861083266</v>
      </c>
    </row>
    <row r="73" spans="1:13" x14ac:dyDescent="0.25">
      <c r="A73" s="26"/>
      <c r="B73" s="26"/>
      <c r="C73" s="339"/>
      <c r="D73" s="339"/>
      <c r="E73" s="339"/>
      <c r="F73" s="339"/>
      <c r="G73" s="339"/>
      <c r="H73" s="340"/>
      <c r="I73" s="340"/>
      <c r="J73" s="340"/>
      <c r="K73" s="340"/>
      <c r="L73" s="340"/>
    </row>
  </sheetData>
  <mergeCells count="10">
    <mergeCell ref="M4:M6"/>
    <mergeCell ref="C5:G5"/>
    <mergeCell ref="H5:L5"/>
    <mergeCell ref="A13:B13"/>
    <mergeCell ref="A1:L1"/>
    <mergeCell ref="A2:L2"/>
    <mergeCell ref="A3:L3"/>
    <mergeCell ref="B4:B6"/>
    <mergeCell ref="C4:G4"/>
    <mergeCell ref="H4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D84" sqref="D84"/>
    </sheetView>
  </sheetViews>
  <sheetFormatPr defaultRowHeight="15.75" x14ac:dyDescent="0.25"/>
  <cols>
    <col min="1" max="1" width="6.5703125" style="344" customWidth="1"/>
    <col min="2" max="2" width="32.42578125" style="344" customWidth="1"/>
    <col min="3" max="3" width="12.140625" style="334" customWidth="1"/>
    <col min="4" max="4" width="13.28515625" style="334" bestFit="1" customWidth="1"/>
    <col min="5" max="5" width="14.140625" style="334" customWidth="1"/>
    <col min="6" max="6" width="15.5703125" style="334" customWidth="1"/>
    <col min="7" max="7" width="14.85546875" style="334" bestFit="1" customWidth="1"/>
    <col min="8" max="8" width="12.42578125" style="345" bestFit="1" customWidth="1"/>
    <col min="9" max="10" width="13.28515625" style="345" bestFit="1" customWidth="1"/>
    <col min="11" max="11" width="14.7109375" style="345" customWidth="1"/>
    <col min="12" max="12" width="14.42578125" style="345" bestFit="1" customWidth="1"/>
    <col min="13" max="13" width="16.42578125" style="334" customWidth="1"/>
    <col min="14" max="15" width="11.42578125" style="334" customWidth="1"/>
    <col min="16" max="16384" width="9.140625" style="334"/>
  </cols>
  <sheetData>
    <row r="1" spans="1:14" x14ac:dyDescent="0.25">
      <c r="A1" s="771"/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4" x14ac:dyDescent="0.25">
      <c r="A2" s="784" t="s">
        <v>541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</row>
    <row r="3" spans="1:14" x14ac:dyDescent="0.25">
      <c r="A3" s="785" t="s">
        <v>542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</row>
    <row r="4" spans="1:14" x14ac:dyDescent="0.25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786" t="s">
        <v>543</v>
      </c>
      <c r="L4" s="786"/>
      <c r="M4" s="786"/>
    </row>
    <row r="5" spans="1:14" x14ac:dyDescent="0.25">
      <c r="A5" s="787" t="s">
        <v>175</v>
      </c>
      <c r="B5" s="788" t="s">
        <v>3</v>
      </c>
      <c r="C5" s="557" t="s">
        <v>544</v>
      </c>
      <c r="D5" s="557"/>
      <c r="E5" s="557"/>
      <c r="F5" s="557"/>
      <c r="G5" s="557"/>
      <c r="H5" s="556" t="s">
        <v>545</v>
      </c>
      <c r="I5" s="556"/>
      <c r="J5" s="556"/>
      <c r="K5" s="556"/>
      <c r="L5" s="556"/>
      <c r="M5" s="779" t="s">
        <v>178</v>
      </c>
    </row>
    <row r="6" spans="1:14" x14ac:dyDescent="0.25">
      <c r="A6" s="787"/>
      <c r="B6" s="788"/>
      <c r="C6" s="779" t="s">
        <v>546</v>
      </c>
      <c r="D6" s="780"/>
      <c r="E6" s="780"/>
      <c r="F6" s="780"/>
      <c r="G6" s="780"/>
      <c r="H6" s="779" t="s">
        <v>547</v>
      </c>
      <c r="I6" s="780"/>
      <c r="J6" s="780"/>
      <c r="K6" s="780"/>
      <c r="L6" s="780"/>
      <c r="M6" s="780"/>
    </row>
    <row r="7" spans="1:14" x14ac:dyDescent="0.25">
      <c r="A7" s="787"/>
      <c r="B7" s="788"/>
      <c r="C7" s="356" t="s">
        <v>180</v>
      </c>
      <c r="D7" s="356" t="s">
        <v>181</v>
      </c>
      <c r="E7" s="356" t="s">
        <v>182</v>
      </c>
      <c r="F7" s="356" t="s">
        <v>183</v>
      </c>
      <c r="G7" s="356" t="s">
        <v>184</v>
      </c>
      <c r="H7" s="356" t="s">
        <v>180</v>
      </c>
      <c r="I7" s="356" t="s">
        <v>181</v>
      </c>
      <c r="J7" s="356" t="s">
        <v>182</v>
      </c>
      <c r="K7" s="356" t="s">
        <v>183</v>
      </c>
      <c r="L7" s="356" t="s">
        <v>184</v>
      </c>
      <c r="M7" s="780"/>
    </row>
    <row r="8" spans="1:14" x14ac:dyDescent="0.25">
      <c r="A8" s="357" t="s">
        <v>11</v>
      </c>
      <c r="B8" s="357" t="s">
        <v>12</v>
      </c>
      <c r="C8" s="358"/>
      <c r="D8" s="358"/>
      <c r="E8" s="358"/>
      <c r="F8" s="358"/>
      <c r="G8" s="358"/>
      <c r="H8" s="359"/>
      <c r="I8" s="358"/>
      <c r="J8" s="359"/>
      <c r="K8" s="359"/>
      <c r="L8" s="359"/>
      <c r="M8" s="359"/>
    </row>
    <row r="9" spans="1:14" x14ac:dyDescent="0.25">
      <c r="A9" s="360">
        <v>1</v>
      </c>
      <c r="B9" s="361" t="s">
        <v>13</v>
      </c>
      <c r="C9" s="362">
        <v>10172.5</v>
      </c>
      <c r="D9" s="362">
        <v>11322.72</v>
      </c>
      <c r="E9" s="362">
        <v>20774.650000000001</v>
      </c>
      <c r="F9" s="362">
        <v>65767.899999999994</v>
      </c>
      <c r="G9" s="362">
        <f>SUM(C9:F9)</f>
        <v>108037.76999999999</v>
      </c>
      <c r="H9" s="362">
        <v>11636.0139</v>
      </c>
      <c r="I9" s="362">
        <v>12629.51</v>
      </c>
      <c r="J9" s="362">
        <v>22934.086899999998</v>
      </c>
      <c r="K9" s="362">
        <v>78649.397899999996</v>
      </c>
      <c r="L9" s="362">
        <f>SUM(H9:K9)</f>
        <v>125849.00869999999</v>
      </c>
      <c r="M9" s="362">
        <f>L9-G9</f>
        <v>17811.238700000002</v>
      </c>
    </row>
    <row r="10" spans="1:14" x14ac:dyDescent="0.25">
      <c r="A10" s="360">
        <v>2</v>
      </c>
      <c r="B10" s="361" t="s">
        <v>14</v>
      </c>
      <c r="C10" s="362">
        <v>3986.6353067549999</v>
      </c>
      <c r="D10" s="362">
        <v>6670.939746858</v>
      </c>
      <c r="E10" s="362">
        <v>11896.012840879999</v>
      </c>
      <c r="F10" s="362">
        <v>20193.641033002001</v>
      </c>
      <c r="G10" s="362">
        <f t="shared" ref="G10:G12" si="0">SUM(C10:F10)</f>
        <v>42747.228927495002</v>
      </c>
      <c r="H10" s="362">
        <v>4493.7118204500002</v>
      </c>
      <c r="I10" s="362">
        <v>7017.1383564589996</v>
      </c>
      <c r="J10" s="362">
        <v>13145.265695456999</v>
      </c>
      <c r="K10" s="362">
        <v>23238.247145849</v>
      </c>
      <c r="L10" s="362">
        <f t="shared" ref="L10:L12" si="1">SUM(H10:K10)</f>
        <v>47894.363018214994</v>
      </c>
      <c r="M10" s="362">
        <f t="shared" ref="M10:M12" si="2">L10-G10</f>
        <v>5147.1340907199919</v>
      </c>
    </row>
    <row r="11" spans="1:14" x14ac:dyDescent="0.25">
      <c r="A11" s="360">
        <v>3</v>
      </c>
      <c r="B11" s="361" t="s">
        <v>15</v>
      </c>
      <c r="C11" s="362">
        <v>8381.25</v>
      </c>
      <c r="D11" s="362">
        <v>9561.5400000000009</v>
      </c>
      <c r="E11" s="362">
        <v>13589.16</v>
      </c>
      <c r="F11" s="362">
        <v>19092.7</v>
      </c>
      <c r="G11" s="362">
        <f t="shared" si="0"/>
        <v>50624.65</v>
      </c>
      <c r="H11" s="362">
        <v>9295.56</v>
      </c>
      <c r="I11" s="362">
        <v>10507.63</v>
      </c>
      <c r="J11" s="362">
        <v>15570.66</v>
      </c>
      <c r="K11" s="362">
        <v>21503.58</v>
      </c>
      <c r="L11" s="362">
        <f t="shared" si="1"/>
        <v>56877.43</v>
      </c>
      <c r="M11" s="362">
        <f t="shared" si="2"/>
        <v>6252.7799999999988</v>
      </c>
    </row>
    <row r="12" spans="1:14" x14ac:dyDescent="0.25">
      <c r="A12" s="360">
        <v>4</v>
      </c>
      <c r="B12" s="361" t="s">
        <v>16</v>
      </c>
      <c r="C12" s="362">
        <v>12375.4679</v>
      </c>
      <c r="D12" s="362">
        <v>31015.270199999999</v>
      </c>
      <c r="E12" s="362">
        <v>45311.487800000003</v>
      </c>
      <c r="F12" s="362">
        <v>97459</v>
      </c>
      <c r="G12" s="362">
        <f t="shared" si="0"/>
        <v>186161.22590000002</v>
      </c>
      <c r="H12" s="362">
        <v>13871.4146</v>
      </c>
      <c r="I12" s="362">
        <v>34346.830300000001</v>
      </c>
      <c r="J12" s="362">
        <v>49585.687700000002</v>
      </c>
      <c r="K12" s="362">
        <v>112722.247</v>
      </c>
      <c r="L12" s="362">
        <f t="shared" si="1"/>
        <v>210526.1796</v>
      </c>
      <c r="M12" s="362">
        <f t="shared" si="2"/>
        <v>24364.953699999984</v>
      </c>
    </row>
    <row r="13" spans="1:14" x14ac:dyDescent="0.25">
      <c r="A13" s="357"/>
      <c r="B13" s="357" t="s">
        <v>17</v>
      </c>
      <c r="C13" s="363">
        <f t="shared" ref="C13:M13" si="3">SUM(C9:C12)</f>
        <v>34915.853206754997</v>
      </c>
      <c r="D13" s="363">
        <f t="shared" si="3"/>
        <v>58570.469946858</v>
      </c>
      <c r="E13" s="363">
        <f t="shared" si="3"/>
        <v>91571.310640880009</v>
      </c>
      <c r="F13" s="363">
        <f t="shared" si="3"/>
        <v>202513.24103300198</v>
      </c>
      <c r="G13" s="363">
        <f t="shared" si="3"/>
        <v>387570.87482749496</v>
      </c>
      <c r="H13" s="363">
        <f t="shared" si="3"/>
        <v>39296.70032045</v>
      </c>
      <c r="I13" s="363">
        <f t="shared" si="3"/>
        <v>64501.108656459</v>
      </c>
      <c r="J13" s="363">
        <f t="shared" si="3"/>
        <v>101235.70029545701</v>
      </c>
      <c r="K13" s="363">
        <f t="shared" si="3"/>
        <v>236113.47204584902</v>
      </c>
      <c r="L13" s="363">
        <f t="shared" si="3"/>
        <v>441146.98131821502</v>
      </c>
      <c r="M13" s="363">
        <f t="shared" si="3"/>
        <v>53576.106490719976</v>
      </c>
    </row>
    <row r="14" spans="1:14" x14ac:dyDescent="0.25">
      <c r="A14" s="781" t="s">
        <v>548</v>
      </c>
      <c r="B14" s="781"/>
      <c r="C14" s="363"/>
      <c r="D14" s="363"/>
      <c r="E14" s="363"/>
      <c r="F14" s="364"/>
      <c r="G14" s="364"/>
      <c r="H14" s="365"/>
      <c r="I14" s="363"/>
      <c r="J14" s="365"/>
      <c r="K14" s="365"/>
      <c r="L14" s="365"/>
      <c r="M14" s="365"/>
      <c r="N14" s="366"/>
    </row>
    <row r="15" spans="1:14" x14ac:dyDescent="0.25">
      <c r="A15" s="367">
        <v>1</v>
      </c>
      <c r="B15" s="361" t="s">
        <v>20</v>
      </c>
      <c r="C15" s="362">
        <v>30.63</v>
      </c>
      <c r="D15" s="362">
        <v>70.5</v>
      </c>
      <c r="E15" s="362">
        <v>541.53</v>
      </c>
      <c r="F15" s="362">
        <v>1239.99</v>
      </c>
      <c r="G15" s="362">
        <f t="shared" ref="G15:G28" si="4">SUM(C15:F15)</f>
        <v>1882.65</v>
      </c>
      <c r="H15" s="362">
        <v>31.7685</v>
      </c>
      <c r="I15" s="362">
        <v>98.114000000000004</v>
      </c>
      <c r="J15" s="362">
        <v>581.43510000000003</v>
      </c>
      <c r="K15" s="362">
        <v>1358.63</v>
      </c>
      <c r="L15" s="362">
        <f t="shared" ref="L15:L28" si="5">SUM(H15:K15)</f>
        <v>2069.9476000000004</v>
      </c>
      <c r="M15" s="362">
        <f t="shared" ref="M15:M28" si="6">L15-G15</f>
        <v>187.29760000000033</v>
      </c>
      <c r="N15" s="366"/>
    </row>
    <row r="16" spans="1:14" x14ac:dyDescent="0.25">
      <c r="A16" s="367">
        <v>2</v>
      </c>
      <c r="B16" s="361" t="s">
        <v>21</v>
      </c>
      <c r="C16" s="362">
        <v>110.81</v>
      </c>
      <c r="D16" s="362">
        <v>144.19</v>
      </c>
      <c r="E16" s="362">
        <v>1126.05</v>
      </c>
      <c r="F16" s="362">
        <v>11418.34</v>
      </c>
      <c r="G16" s="362">
        <f t="shared" si="4"/>
        <v>12799.39</v>
      </c>
      <c r="H16" s="362">
        <v>131.59020000000001</v>
      </c>
      <c r="I16" s="362">
        <v>196.35740000000001</v>
      </c>
      <c r="J16" s="362">
        <v>1129.5510999999999</v>
      </c>
      <c r="K16" s="362">
        <v>5714.1333999999997</v>
      </c>
      <c r="L16" s="362">
        <f t="shared" si="5"/>
        <v>7171.6320999999998</v>
      </c>
      <c r="M16" s="362">
        <f t="shared" si="6"/>
        <v>-5627.7578999999996</v>
      </c>
      <c r="N16" s="366"/>
    </row>
    <row r="17" spans="1:14" x14ac:dyDescent="0.25">
      <c r="A17" s="367">
        <v>3</v>
      </c>
      <c r="B17" s="361" t="s">
        <v>22</v>
      </c>
      <c r="C17" s="362">
        <v>6820.2123000000001</v>
      </c>
      <c r="D17" s="362">
        <v>6113.6626999999999</v>
      </c>
      <c r="E17" s="362">
        <v>10950.29</v>
      </c>
      <c r="F17" s="362">
        <v>28445.552899999999</v>
      </c>
      <c r="G17" s="362">
        <f t="shared" si="4"/>
        <v>52329.717900000003</v>
      </c>
      <c r="H17" s="362">
        <v>7468.37</v>
      </c>
      <c r="I17" s="362">
        <v>6820.79</v>
      </c>
      <c r="J17" s="362">
        <v>11084.13</v>
      </c>
      <c r="K17" s="362">
        <v>26060.62</v>
      </c>
      <c r="L17" s="362">
        <f t="shared" si="5"/>
        <v>51433.91</v>
      </c>
      <c r="M17" s="362">
        <f t="shared" si="6"/>
        <v>-895.80789999999979</v>
      </c>
      <c r="N17" s="366"/>
    </row>
    <row r="18" spans="1:14" x14ac:dyDescent="0.25">
      <c r="A18" s="367">
        <v>4</v>
      </c>
      <c r="B18" s="361" t="s">
        <v>23</v>
      </c>
      <c r="C18" s="362">
        <v>470.66</v>
      </c>
      <c r="D18" s="362">
        <v>661.32</v>
      </c>
      <c r="E18" s="362">
        <v>2309.4899999999998</v>
      </c>
      <c r="F18" s="362">
        <v>6112.72</v>
      </c>
      <c r="G18" s="362">
        <f t="shared" si="4"/>
        <v>9554.19</v>
      </c>
      <c r="H18" s="362">
        <v>821.66</v>
      </c>
      <c r="I18" s="362">
        <v>764.94</v>
      </c>
      <c r="J18" s="362">
        <v>2428.39</v>
      </c>
      <c r="K18" s="362">
        <v>6496.4</v>
      </c>
      <c r="L18" s="362">
        <f t="shared" si="5"/>
        <v>10511.39</v>
      </c>
      <c r="M18" s="362">
        <f t="shared" si="6"/>
        <v>957.19999999999891</v>
      </c>
      <c r="N18" s="366"/>
    </row>
    <row r="19" spans="1:14" x14ac:dyDescent="0.25">
      <c r="A19" s="367">
        <v>5</v>
      </c>
      <c r="B19" s="361" t="s">
        <v>24</v>
      </c>
      <c r="C19" s="362">
        <v>204.07570000000001</v>
      </c>
      <c r="D19" s="362">
        <v>303.99979999999999</v>
      </c>
      <c r="E19" s="362">
        <v>1008.8511</v>
      </c>
      <c r="F19" s="362">
        <v>1482.5089</v>
      </c>
      <c r="G19" s="362">
        <f t="shared" si="4"/>
        <v>2999.4355</v>
      </c>
      <c r="H19" s="362">
        <v>224.291261386</v>
      </c>
      <c r="I19" s="362">
        <v>329.38988196100001</v>
      </c>
      <c r="J19" s="362">
        <v>1075.832065799</v>
      </c>
      <c r="K19" s="362">
        <v>1432.568151143</v>
      </c>
      <c r="L19" s="362">
        <f t="shared" si="5"/>
        <v>3062.0813602890003</v>
      </c>
      <c r="M19" s="362">
        <f t="shared" si="6"/>
        <v>62.645860289000211</v>
      </c>
      <c r="N19" s="366"/>
    </row>
    <row r="20" spans="1:14" x14ac:dyDescent="0.25">
      <c r="A20" s="367">
        <v>6</v>
      </c>
      <c r="B20" s="361" t="s">
        <v>25</v>
      </c>
      <c r="C20" s="362">
        <v>123.63</v>
      </c>
      <c r="D20" s="362">
        <v>451.03</v>
      </c>
      <c r="E20" s="362">
        <v>932.51</v>
      </c>
      <c r="F20" s="362">
        <v>3510.6779999999999</v>
      </c>
      <c r="G20" s="362">
        <f t="shared" si="4"/>
        <v>5017.848</v>
      </c>
      <c r="H20" s="362">
        <v>167.1523</v>
      </c>
      <c r="I20" s="362">
        <v>454.2</v>
      </c>
      <c r="J20" s="362">
        <v>968.67</v>
      </c>
      <c r="K20" s="362">
        <v>3616.636</v>
      </c>
      <c r="L20" s="362">
        <f t="shared" si="5"/>
        <v>5206.6583000000001</v>
      </c>
      <c r="M20" s="362">
        <f t="shared" si="6"/>
        <v>188.8103000000001</v>
      </c>
      <c r="N20" s="366"/>
    </row>
    <row r="21" spans="1:14" x14ac:dyDescent="0.25">
      <c r="A21" s="367">
        <v>7</v>
      </c>
      <c r="B21" s="361" t="s">
        <v>26</v>
      </c>
      <c r="C21" s="362">
        <v>164.03559999999999</v>
      </c>
      <c r="D21" s="362">
        <v>501.81610000000001</v>
      </c>
      <c r="E21" s="362">
        <v>2474.7161000000001</v>
      </c>
      <c r="F21" s="362">
        <v>10143.217199999999</v>
      </c>
      <c r="G21" s="362">
        <f t="shared" si="4"/>
        <v>13283.785</v>
      </c>
      <c r="H21" s="362">
        <v>210.9271</v>
      </c>
      <c r="I21" s="362">
        <v>742.5222</v>
      </c>
      <c r="J21" s="362">
        <v>2079.7395999999999</v>
      </c>
      <c r="K21" s="362">
        <v>9222.5355</v>
      </c>
      <c r="L21" s="362">
        <f t="shared" si="5"/>
        <v>12255.724399999999</v>
      </c>
      <c r="M21" s="362">
        <f t="shared" si="6"/>
        <v>-1028.0606000000007</v>
      </c>
      <c r="N21" s="366"/>
    </row>
    <row r="22" spans="1:14" x14ac:dyDescent="0.25">
      <c r="A22" s="367">
        <v>8</v>
      </c>
      <c r="B22" s="361" t="s">
        <v>27</v>
      </c>
      <c r="C22" s="362">
        <v>825.3578</v>
      </c>
      <c r="D22" s="362">
        <v>673.07010000000002</v>
      </c>
      <c r="E22" s="362">
        <v>2035.5088000000001</v>
      </c>
      <c r="F22" s="362">
        <v>5683.0456000000004</v>
      </c>
      <c r="G22" s="362">
        <f t="shared" si="4"/>
        <v>9216.9822999999997</v>
      </c>
      <c r="H22" s="362">
        <v>908.25009999999997</v>
      </c>
      <c r="I22" s="362">
        <v>765.23149999999998</v>
      </c>
      <c r="J22" s="362">
        <v>2110.5599000000002</v>
      </c>
      <c r="K22" s="362">
        <v>4588.5101000000004</v>
      </c>
      <c r="L22" s="362">
        <f t="shared" si="5"/>
        <v>8372.5516000000007</v>
      </c>
      <c r="M22" s="362">
        <f t="shared" si="6"/>
        <v>-844.43069999999898</v>
      </c>
      <c r="N22" s="366"/>
    </row>
    <row r="23" spans="1:14" x14ac:dyDescent="0.25">
      <c r="A23" s="367">
        <v>9</v>
      </c>
      <c r="B23" s="361" t="s">
        <v>28</v>
      </c>
      <c r="C23" s="362">
        <v>15.581200000000001</v>
      </c>
      <c r="D23" s="362">
        <v>125.58920000000001</v>
      </c>
      <c r="E23" s="362">
        <v>594.38630000000001</v>
      </c>
      <c r="F23" s="362">
        <v>3385.3377999999998</v>
      </c>
      <c r="G23" s="362">
        <f t="shared" si="4"/>
        <v>4120.8944999999994</v>
      </c>
      <c r="H23" s="362">
        <v>18.121300000000002</v>
      </c>
      <c r="I23" s="362">
        <v>147.54839999999999</v>
      </c>
      <c r="J23" s="362">
        <v>621.74800000000005</v>
      </c>
      <c r="K23" s="362">
        <v>3763.2285999999999</v>
      </c>
      <c r="L23" s="362">
        <f t="shared" si="5"/>
        <v>4550.6463000000003</v>
      </c>
      <c r="M23" s="362">
        <f t="shared" si="6"/>
        <v>429.75180000000091</v>
      </c>
      <c r="N23" s="366"/>
    </row>
    <row r="24" spans="1:14" x14ac:dyDescent="0.25">
      <c r="A24" s="367">
        <v>10</v>
      </c>
      <c r="B24" s="361" t="s">
        <v>29</v>
      </c>
      <c r="C24" s="362">
        <v>126.06</v>
      </c>
      <c r="D24" s="362">
        <v>182.18</v>
      </c>
      <c r="E24" s="362">
        <v>1221.75</v>
      </c>
      <c r="F24" s="362">
        <v>3830.31</v>
      </c>
      <c r="G24" s="362">
        <f t="shared" si="4"/>
        <v>5360.3</v>
      </c>
      <c r="H24" s="362">
        <v>151.08000000000001</v>
      </c>
      <c r="I24" s="362">
        <v>173.34</v>
      </c>
      <c r="J24" s="362">
        <v>1263.32</v>
      </c>
      <c r="K24" s="362">
        <v>5980.8</v>
      </c>
      <c r="L24" s="362">
        <f t="shared" si="5"/>
        <v>7568.54</v>
      </c>
      <c r="M24" s="362">
        <f t="shared" si="6"/>
        <v>2208.2399999999998</v>
      </c>
      <c r="N24" s="366"/>
    </row>
    <row r="25" spans="1:14" x14ac:dyDescent="0.25">
      <c r="A25" s="367">
        <v>11</v>
      </c>
      <c r="B25" s="361" t="s">
        <v>30</v>
      </c>
      <c r="C25" s="362">
        <v>0</v>
      </c>
      <c r="D25" s="362">
        <v>3</v>
      </c>
      <c r="E25" s="362">
        <v>75.430000000000007</v>
      </c>
      <c r="F25" s="362">
        <v>1936.22</v>
      </c>
      <c r="G25" s="362">
        <f t="shared" si="4"/>
        <v>2014.65</v>
      </c>
      <c r="H25" s="362">
        <v>0</v>
      </c>
      <c r="I25" s="362">
        <v>34.090000000000003</v>
      </c>
      <c r="J25" s="362">
        <v>78.31</v>
      </c>
      <c r="K25" s="362">
        <v>962.66</v>
      </c>
      <c r="L25" s="362">
        <f t="shared" si="5"/>
        <v>1075.06</v>
      </c>
      <c r="M25" s="362">
        <f t="shared" si="6"/>
        <v>-939.59000000000015</v>
      </c>
      <c r="N25" s="366"/>
    </row>
    <row r="26" spans="1:14" x14ac:dyDescent="0.25">
      <c r="A26" s="367">
        <v>12</v>
      </c>
      <c r="B26" s="361" t="s">
        <v>31</v>
      </c>
      <c r="C26" s="362">
        <v>109.7099</v>
      </c>
      <c r="D26" s="362">
        <v>101.3536</v>
      </c>
      <c r="E26" s="362">
        <v>307.71109999999999</v>
      </c>
      <c r="F26" s="362">
        <v>1956.1854000000001</v>
      </c>
      <c r="G26" s="362">
        <f t="shared" si="4"/>
        <v>2474.96</v>
      </c>
      <c r="H26" s="362">
        <v>122.4276</v>
      </c>
      <c r="I26" s="362">
        <v>131.34049999999999</v>
      </c>
      <c r="J26" s="362">
        <v>415.13740000000001</v>
      </c>
      <c r="K26" s="362">
        <v>1999.4530999999999</v>
      </c>
      <c r="L26" s="362">
        <f t="shared" si="5"/>
        <v>2668.3586</v>
      </c>
      <c r="M26" s="362">
        <f t="shared" si="6"/>
        <v>193.39859999999999</v>
      </c>
      <c r="N26" s="366"/>
    </row>
    <row r="27" spans="1:14" x14ac:dyDescent="0.25">
      <c r="A27" s="367">
        <v>13</v>
      </c>
      <c r="B27" s="361" t="s">
        <v>32</v>
      </c>
      <c r="C27" s="362">
        <v>420.80292229000003</v>
      </c>
      <c r="D27" s="362">
        <v>1776.28833476</v>
      </c>
      <c r="E27" s="362">
        <v>3127.7474390799998</v>
      </c>
      <c r="F27" s="362">
        <v>11058.1739</v>
      </c>
      <c r="G27" s="362">
        <f t="shared" si="4"/>
        <v>16383.01259613</v>
      </c>
      <c r="H27" s="362">
        <v>447.858</v>
      </c>
      <c r="I27" s="362">
        <v>1829.807</v>
      </c>
      <c r="J27" s="362">
        <v>3501.4254000000001</v>
      </c>
      <c r="K27" s="362">
        <v>13147.1512</v>
      </c>
      <c r="L27" s="362">
        <f>SUM(H27:K27)</f>
        <v>18926.241600000001</v>
      </c>
      <c r="M27" s="362">
        <f>L27-G27</f>
        <v>2543.2290038700012</v>
      </c>
      <c r="N27" s="366"/>
    </row>
    <row r="28" spans="1:14" x14ac:dyDescent="0.25">
      <c r="A28" s="367">
        <v>14</v>
      </c>
      <c r="B28" s="361" t="s">
        <v>33</v>
      </c>
      <c r="C28" s="362">
        <v>0</v>
      </c>
      <c r="D28" s="362">
        <v>3.7854999999999999</v>
      </c>
      <c r="E28" s="362">
        <v>123.5883</v>
      </c>
      <c r="F28" s="362">
        <v>267.66000000000003</v>
      </c>
      <c r="G28" s="362">
        <f t="shared" si="4"/>
        <v>395.03380000000004</v>
      </c>
      <c r="H28" s="362">
        <v>0</v>
      </c>
      <c r="I28" s="362">
        <v>4.6900000000000004</v>
      </c>
      <c r="J28" s="362">
        <v>131.94999999999999</v>
      </c>
      <c r="K28" s="362">
        <v>301.93</v>
      </c>
      <c r="L28" s="362">
        <f t="shared" si="5"/>
        <v>438.57</v>
      </c>
      <c r="M28" s="362">
        <f t="shared" si="6"/>
        <v>43.536199999999951</v>
      </c>
      <c r="N28" s="366"/>
    </row>
    <row r="29" spans="1:14" x14ac:dyDescent="0.25">
      <c r="A29" s="368"/>
      <c r="B29" s="369" t="s">
        <v>34</v>
      </c>
      <c r="C29" s="363">
        <f t="shared" ref="C29:M29" si="7">SUM(C15:C28)</f>
        <v>9421.5654222900012</v>
      </c>
      <c r="D29" s="363">
        <f t="shared" si="7"/>
        <v>11111.785334760001</v>
      </c>
      <c r="E29" s="363">
        <f t="shared" si="7"/>
        <v>26829.55913908</v>
      </c>
      <c r="F29" s="363">
        <f t="shared" si="7"/>
        <v>90469.939699999988</v>
      </c>
      <c r="G29" s="363">
        <f t="shared" si="7"/>
        <v>137832.84959613002</v>
      </c>
      <c r="H29" s="363">
        <f t="shared" si="7"/>
        <v>10703.496361386002</v>
      </c>
      <c r="I29" s="363">
        <f t="shared" si="7"/>
        <v>12492.360881961002</v>
      </c>
      <c r="J29" s="363">
        <f t="shared" si="7"/>
        <v>27470.198565799001</v>
      </c>
      <c r="K29" s="363">
        <f t="shared" si="7"/>
        <v>84645.256051142991</v>
      </c>
      <c r="L29" s="363">
        <f t="shared" si="7"/>
        <v>135311.31186028899</v>
      </c>
      <c r="M29" s="363">
        <f t="shared" si="7"/>
        <v>-2521.5377358409974</v>
      </c>
      <c r="N29" s="366"/>
    </row>
    <row r="30" spans="1:14" x14ac:dyDescent="0.25">
      <c r="A30" s="368" t="s">
        <v>35</v>
      </c>
      <c r="B30" s="369" t="s">
        <v>36</v>
      </c>
      <c r="C30" s="363"/>
      <c r="D30" s="363"/>
      <c r="E30" s="363"/>
      <c r="F30" s="363"/>
      <c r="G30" s="363"/>
      <c r="H30" s="365"/>
      <c r="I30" s="363"/>
      <c r="J30" s="365"/>
      <c r="K30" s="365"/>
      <c r="L30" s="365"/>
      <c r="M30" s="365"/>
      <c r="N30" s="366"/>
    </row>
    <row r="31" spans="1:14" x14ac:dyDescent="0.25">
      <c r="A31" s="370">
        <v>1</v>
      </c>
      <c r="B31" s="361" t="s">
        <v>37</v>
      </c>
      <c r="C31" s="362">
        <v>124.205097459</v>
      </c>
      <c r="D31" s="362">
        <v>939.97411100522004</v>
      </c>
      <c r="E31" s="362">
        <v>4460.2613059968999</v>
      </c>
      <c r="F31" s="362">
        <v>5549.8667543287402</v>
      </c>
      <c r="G31" s="362">
        <f t="shared" ref="G31:G51" si="8">SUM(C31:F31)</f>
        <v>11074.30726878986</v>
      </c>
      <c r="H31" s="362">
        <v>132.75819666800001</v>
      </c>
      <c r="I31" s="362">
        <v>1013.2262745238201</v>
      </c>
      <c r="J31" s="362">
        <v>4049.4143123912399</v>
      </c>
      <c r="K31" s="362">
        <v>6214.7622508301301</v>
      </c>
      <c r="L31" s="362">
        <f t="shared" ref="L31:L51" si="9">SUM(H31:K31)</f>
        <v>11410.161034413191</v>
      </c>
      <c r="M31" s="362">
        <f t="shared" ref="M31:M51" si="10">L31-G31</f>
        <v>335.85376562333113</v>
      </c>
      <c r="N31" s="366"/>
    </row>
    <row r="32" spans="1:14" x14ac:dyDescent="0.25">
      <c r="A32" s="370">
        <v>2</v>
      </c>
      <c r="B32" s="361" t="s">
        <v>38</v>
      </c>
      <c r="C32" s="362">
        <v>4560.37</v>
      </c>
      <c r="D32" s="362">
        <v>8426.7199999999993</v>
      </c>
      <c r="E32" s="362">
        <v>13183.32</v>
      </c>
      <c r="F32" s="362">
        <v>17740.259999999998</v>
      </c>
      <c r="G32" s="362">
        <f t="shared" si="8"/>
        <v>43910.67</v>
      </c>
      <c r="H32" s="362">
        <v>5143.3238487179997</v>
      </c>
      <c r="I32" s="362">
        <v>9304.0391822019992</v>
      </c>
      <c r="J32" s="362">
        <v>14310.746912418999</v>
      </c>
      <c r="K32" s="362">
        <v>19136.673088083</v>
      </c>
      <c r="L32" s="362">
        <f t="shared" si="9"/>
        <v>47894.783031421997</v>
      </c>
      <c r="M32" s="362">
        <f t="shared" si="10"/>
        <v>3984.113031421999</v>
      </c>
      <c r="N32" s="366"/>
    </row>
    <row r="33" spans="1:14" x14ac:dyDescent="0.25">
      <c r="A33" s="370">
        <v>3</v>
      </c>
      <c r="B33" s="361" t="s">
        <v>39</v>
      </c>
      <c r="C33" s="362">
        <v>1035.690223504</v>
      </c>
      <c r="D33" s="362">
        <v>687.94567915599998</v>
      </c>
      <c r="E33" s="362">
        <v>2025.019272884</v>
      </c>
      <c r="F33" s="362">
        <v>20055.056078813999</v>
      </c>
      <c r="G33" s="362">
        <f t="shared" si="8"/>
        <v>23803.711254358001</v>
      </c>
      <c r="H33" s="362">
        <v>1138.43505491</v>
      </c>
      <c r="I33" s="362">
        <v>843.63453342499997</v>
      </c>
      <c r="J33" s="362">
        <v>2350.046454668</v>
      </c>
      <c r="K33" s="362">
        <v>20089.041836937999</v>
      </c>
      <c r="L33" s="362">
        <f t="shared" si="9"/>
        <v>24421.157879940998</v>
      </c>
      <c r="M33" s="362">
        <f t="shared" si="10"/>
        <v>617.44662558299751</v>
      </c>
      <c r="N33" s="366"/>
    </row>
    <row r="34" spans="1:14" x14ac:dyDescent="0.25">
      <c r="A34" s="370">
        <v>4</v>
      </c>
      <c r="B34" s="361" t="s">
        <v>40</v>
      </c>
      <c r="C34" s="362">
        <v>13.466100000000001</v>
      </c>
      <c r="D34" s="362">
        <v>0</v>
      </c>
      <c r="E34" s="362">
        <v>595.36509999999998</v>
      </c>
      <c r="F34" s="362">
        <v>0</v>
      </c>
      <c r="G34" s="362">
        <f t="shared" si="8"/>
        <v>608.83119999999997</v>
      </c>
      <c r="H34" s="362">
        <v>18.770199999999999</v>
      </c>
      <c r="I34" s="362">
        <v>0</v>
      </c>
      <c r="J34" s="362">
        <v>629.91390000000001</v>
      </c>
      <c r="K34" s="362">
        <v>0</v>
      </c>
      <c r="L34" s="362">
        <f>SUM(H34:K34)</f>
        <v>648.68410000000006</v>
      </c>
      <c r="M34" s="362">
        <f>L34-G34</f>
        <v>39.852900000000091</v>
      </c>
      <c r="N34" s="366"/>
    </row>
    <row r="35" spans="1:14" x14ac:dyDescent="0.25">
      <c r="A35" s="370">
        <v>5</v>
      </c>
      <c r="B35" s="361" t="s">
        <v>41</v>
      </c>
      <c r="C35" s="362">
        <v>0</v>
      </c>
      <c r="D35" s="362">
        <v>97.778913931000005</v>
      </c>
      <c r="E35" s="362">
        <v>195.480092891</v>
      </c>
      <c r="F35" s="362">
        <v>2212.814798032</v>
      </c>
      <c r="G35" s="362">
        <f t="shared" si="8"/>
        <v>2506.0738048540002</v>
      </c>
      <c r="H35" s="362">
        <v>0</v>
      </c>
      <c r="I35" s="362">
        <v>90.312414459999999</v>
      </c>
      <c r="J35" s="362">
        <v>199.46413845000001</v>
      </c>
      <c r="K35" s="362">
        <v>2384.9860873600001</v>
      </c>
      <c r="L35" s="362">
        <f t="shared" si="9"/>
        <v>2674.7626402700002</v>
      </c>
      <c r="M35" s="362">
        <f t="shared" si="10"/>
        <v>168.68883541600007</v>
      </c>
      <c r="N35" s="366"/>
    </row>
    <row r="36" spans="1:14" x14ac:dyDescent="0.25">
      <c r="A36" s="370">
        <v>6</v>
      </c>
      <c r="B36" s="361" t="s">
        <v>42</v>
      </c>
      <c r="C36" s="362">
        <v>0</v>
      </c>
      <c r="D36" s="362">
        <v>12.26</v>
      </c>
      <c r="E36" s="362">
        <v>46.8</v>
      </c>
      <c r="F36" s="362">
        <v>351.09</v>
      </c>
      <c r="G36" s="362">
        <f t="shared" si="8"/>
        <v>410.15</v>
      </c>
      <c r="H36" s="362">
        <v>0</v>
      </c>
      <c r="I36" s="362">
        <v>12.74</v>
      </c>
      <c r="J36" s="362">
        <v>49.17</v>
      </c>
      <c r="K36" s="362">
        <v>302</v>
      </c>
      <c r="L36" s="362">
        <f t="shared" si="9"/>
        <v>363.91</v>
      </c>
      <c r="M36" s="362">
        <f t="shared" si="10"/>
        <v>-46.239999999999952</v>
      </c>
      <c r="N36" s="366"/>
    </row>
    <row r="37" spans="1:14" x14ac:dyDescent="0.25">
      <c r="A37" s="370">
        <v>7</v>
      </c>
      <c r="B37" s="361" t="s">
        <v>43</v>
      </c>
      <c r="C37" s="362">
        <v>500.60500000000002</v>
      </c>
      <c r="D37" s="362">
        <v>743.40639999999996</v>
      </c>
      <c r="E37" s="362">
        <v>836.42</v>
      </c>
      <c r="F37" s="362">
        <v>3777.4306000000001</v>
      </c>
      <c r="G37" s="362">
        <f t="shared" si="8"/>
        <v>5857.8620000000001</v>
      </c>
      <c r="H37" s="362">
        <v>599.12279999999998</v>
      </c>
      <c r="I37" s="362">
        <v>842.14909999999998</v>
      </c>
      <c r="J37" s="362">
        <v>976.63890000000004</v>
      </c>
      <c r="K37" s="362">
        <v>4108.4058999999997</v>
      </c>
      <c r="L37" s="362">
        <f t="shared" si="9"/>
        <v>6526.3166999999994</v>
      </c>
      <c r="M37" s="362">
        <f t="shared" si="10"/>
        <v>668.45469999999932</v>
      </c>
      <c r="N37" s="366"/>
    </row>
    <row r="38" spans="1:14" x14ac:dyDescent="0.25">
      <c r="A38" s="370">
        <v>8</v>
      </c>
      <c r="B38" s="361" t="s">
        <v>44</v>
      </c>
      <c r="C38" s="362">
        <v>0</v>
      </c>
      <c r="D38" s="362">
        <v>0</v>
      </c>
      <c r="E38" s="362">
        <v>31.29</v>
      </c>
      <c r="F38" s="362">
        <v>884.57</v>
      </c>
      <c r="G38" s="362">
        <f t="shared" si="8"/>
        <v>915.86</v>
      </c>
      <c r="H38" s="362">
        <v>0</v>
      </c>
      <c r="I38" s="362">
        <v>0</v>
      </c>
      <c r="J38" s="362">
        <v>23.68</v>
      </c>
      <c r="K38" s="362">
        <v>623.33000000000004</v>
      </c>
      <c r="L38" s="362">
        <f t="shared" si="9"/>
        <v>647.01</v>
      </c>
      <c r="M38" s="362">
        <f t="shared" si="10"/>
        <v>-268.85000000000002</v>
      </c>
      <c r="N38" s="366"/>
    </row>
    <row r="39" spans="1:14" x14ac:dyDescent="0.25">
      <c r="A39" s="370">
        <v>9</v>
      </c>
      <c r="B39" s="361" t="s">
        <v>45</v>
      </c>
      <c r="C39" s="362">
        <v>30.7</v>
      </c>
      <c r="D39" s="362">
        <v>265.31</v>
      </c>
      <c r="E39" s="362">
        <v>772.36</v>
      </c>
      <c r="F39" s="362">
        <v>3209.39</v>
      </c>
      <c r="G39" s="362">
        <f t="shared" si="8"/>
        <v>4277.76</v>
      </c>
      <c r="H39" s="362">
        <v>0</v>
      </c>
      <c r="I39" s="362">
        <v>779.1</v>
      </c>
      <c r="J39" s="362">
        <v>148.88</v>
      </c>
      <c r="K39" s="362">
        <v>3217.75</v>
      </c>
      <c r="L39" s="362">
        <f t="shared" si="9"/>
        <v>4145.7299999999996</v>
      </c>
      <c r="M39" s="362">
        <f t="shared" si="10"/>
        <v>-132.03000000000065</v>
      </c>
      <c r="N39" s="366"/>
    </row>
    <row r="40" spans="1:14" x14ac:dyDescent="0.25">
      <c r="A40" s="370">
        <v>10</v>
      </c>
      <c r="B40" s="361" t="s">
        <v>46</v>
      </c>
      <c r="C40" s="362">
        <v>9.3503000000000007</v>
      </c>
      <c r="D40" s="362">
        <v>122.1915</v>
      </c>
      <c r="E40" s="362">
        <v>791.57029999999997</v>
      </c>
      <c r="F40" s="362">
        <v>2303.7148000000002</v>
      </c>
      <c r="G40" s="362">
        <f t="shared" si="8"/>
        <v>3226.8269</v>
      </c>
      <c r="H40" s="362">
        <v>27.363700000000001</v>
      </c>
      <c r="I40" s="362">
        <v>83.02</v>
      </c>
      <c r="J40" s="362">
        <v>604.29190000000006</v>
      </c>
      <c r="K40" s="362">
        <v>1690.0322000000001</v>
      </c>
      <c r="L40" s="362">
        <f t="shared" si="9"/>
        <v>2404.7078000000001</v>
      </c>
      <c r="M40" s="362">
        <f t="shared" si="10"/>
        <v>-822.11909999999989</v>
      </c>
      <c r="N40" s="366"/>
    </row>
    <row r="41" spans="1:14" x14ac:dyDescent="0.25">
      <c r="A41" s="370">
        <v>11</v>
      </c>
      <c r="B41" s="361" t="s">
        <v>47</v>
      </c>
      <c r="C41" s="362">
        <v>67.789199999999994</v>
      </c>
      <c r="D41" s="362">
        <v>383.4357</v>
      </c>
      <c r="E41" s="362">
        <v>1437.7793999999999</v>
      </c>
      <c r="F41" s="362">
        <v>3586.5029</v>
      </c>
      <c r="G41" s="362">
        <f t="shared" si="8"/>
        <v>5475.5072</v>
      </c>
      <c r="H41" s="362">
        <v>51.842599999999997</v>
      </c>
      <c r="I41" s="362">
        <v>614.5462</v>
      </c>
      <c r="J41" s="362">
        <v>1464.3423</v>
      </c>
      <c r="K41" s="362">
        <v>4506.8896000000004</v>
      </c>
      <c r="L41" s="362">
        <f t="shared" si="9"/>
        <v>6637.6207000000004</v>
      </c>
      <c r="M41" s="362">
        <f t="shared" si="10"/>
        <v>1162.1135000000004</v>
      </c>
      <c r="N41" s="366"/>
    </row>
    <row r="42" spans="1:14" x14ac:dyDescent="0.25">
      <c r="A42" s="370">
        <v>12</v>
      </c>
      <c r="B42" s="361" t="s">
        <v>48</v>
      </c>
      <c r="C42" s="362">
        <v>9.99</v>
      </c>
      <c r="D42" s="362">
        <v>129.22</v>
      </c>
      <c r="E42" s="362">
        <v>831.25</v>
      </c>
      <c r="F42" s="362">
        <v>4530.01</v>
      </c>
      <c r="G42" s="362">
        <f t="shared" si="8"/>
        <v>5500.47</v>
      </c>
      <c r="H42" s="362">
        <v>13.73</v>
      </c>
      <c r="I42" s="362">
        <v>165.09</v>
      </c>
      <c r="J42" s="362">
        <v>898.85</v>
      </c>
      <c r="K42" s="362">
        <v>4496.59</v>
      </c>
      <c r="L42" s="362">
        <f t="shared" si="9"/>
        <v>5574.26</v>
      </c>
      <c r="M42" s="362">
        <f t="shared" si="10"/>
        <v>73.789999999999964</v>
      </c>
      <c r="N42" s="366"/>
    </row>
    <row r="43" spans="1:14" x14ac:dyDescent="0.25">
      <c r="A43" s="370">
        <v>13</v>
      </c>
      <c r="B43" s="361" t="s">
        <v>49</v>
      </c>
      <c r="C43" s="362">
        <v>0</v>
      </c>
      <c r="D43" s="362">
        <v>121.2702</v>
      </c>
      <c r="E43" s="362">
        <v>218.08330000000001</v>
      </c>
      <c r="F43" s="362">
        <v>895.8066</v>
      </c>
      <c r="G43" s="362">
        <f t="shared" si="8"/>
        <v>1235.1601000000001</v>
      </c>
      <c r="H43" s="362">
        <v>0</v>
      </c>
      <c r="I43" s="362">
        <v>105.2516</v>
      </c>
      <c r="J43" s="362">
        <v>221.67679999999999</v>
      </c>
      <c r="K43" s="362">
        <v>1077.5327</v>
      </c>
      <c r="L43" s="362">
        <f t="shared" si="9"/>
        <v>1404.4611</v>
      </c>
      <c r="M43" s="362">
        <f t="shared" si="10"/>
        <v>169.30099999999993</v>
      </c>
      <c r="N43" s="366"/>
    </row>
    <row r="44" spans="1:14" x14ac:dyDescent="0.25">
      <c r="A44" s="370">
        <v>14</v>
      </c>
      <c r="B44" s="361" t="s">
        <v>50</v>
      </c>
      <c r="C44" s="362">
        <v>8.5</v>
      </c>
      <c r="D44" s="362">
        <v>62.22</v>
      </c>
      <c r="E44" s="362">
        <v>212</v>
      </c>
      <c r="F44" s="362">
        <v>4721.16</v>
      </c>
      <c r="G44" s="362">
        <f t="shared" si="8"/>
        <v>5003.88</v>
      </c>
      <c r="H44" s="362">
        <v>58.74</v>
      </c>
      <c r="I44" s="362">
        <v>1.95</v>
      </c>
      <c r="J44" s="362">
        <v>662.74</v>
      </c>
      <c r="K44" s="362">
        <v>5714.11</v>
      </c>
      <c r="L44" s="362">
        <f t="shared" si="9"/>
        <v>6437.54</v>
      </c>
      <c r="M44" s="362">
        <f t="shared" si="10"/>
        <v>1433.6599999999999</v>
      </c>
      <c r="N44" s="366"/>
    </row>
    <row r="45" spans="1:14" x14ac:dyDescent="0.25">
      <c r="A45" s="370">
        <v>15</v>
      </c>
      <c r="B45" s="361" t="s">
        <v>51</v>
      </c>
      <c r="C45" s="362">
        <v>866.21361549799997</v>
      </c>
      <c r="D45" s="362">
        <v>1840.4015474119999</v>
      </c>
      <c r="E45" s="362">
        <v>4169.0018820229998</v>
      </c>
      <c r="F45" s="362">
        <v>67013.543466028001</v>
      </c>
      <c r="G45" s="362">
        <f t="shared" si="8"/>
        <v>73889.160510960995</v>
      </c>
      <c r="H45" s="362">
        <v>1169.359160537</v>
      </c>
      <c r="I45" s="362">
        <v>2402.1341500640001</v>
      </c>
      <c r="J45" s="362">
        <v>5252.1873267179999</v>
      </c>
      <c r="K45" s="362">
        <v>92325.151702072006</v>
      </c>
      <c r="L45" s="362">
        <f t="shared" si="9"/>
        <v>101148.83233939101</v>
      </c>
      <c r="M45" s="362">
        <f t="shared" si="10"/>
        <v>27259.671828430015</v>
      </c>
      <c r="N45" s="366"/>
    </row>
    <row r="46" spans="1:14" x14ac:dyDescent="0.25">
      <c r="A46" s="370">
        <v>16</v>
      </c>
      <c r="B46" s="361" t="s">
        <v>52</v>
      </c>
      <c r="C46" s="362">
        <v>333.47575245799999</v>
      </c>
      <c r="D46" s="362">
        <v>2550.0864706520001</v>
      </c>
      <c r="E46" s="362">
        <v>6191.4009426860002</v>
      </c>
      <c r="F46" s="362">
        <v>24789.724465935</v>
      </c>
      <c r="G46" s="362">
        <f t="shared" si="8"/>
        <v>33864.687631731002</v>
      </c>
      <c r="H46" s="362">
        <v>389.537793029</v>
      </c>
      <c r="I46" s="362">
        <v>2528.9940714879999</v>
      </c>
      <c r="J46" s="362">
        <v>6656.5649787980001</v>
      </c>
      <c r="K46" s="362">
        <v>34484.361129559002</v>
      </c>
      <c r="L46" s="362">
        <f t="shared" si="9"/>
        <v>44059.457972874006</v>
      </c>
      <c r="M46" s="362">
        <f t="shared" si="10"/>
        <v>10194.770341143005</v>
      </c>
      <c r="N46" s="366"/>
    </row>
    <row r="47" spans="1:14" x14ac:dyDescent="0.25">
      <c r="A47" s="370">
        <v>17</v>
      </c>
      <c r="B47" s="361" t="s">
        <v>53</v>
      </c>
      <c r="C47" s="362">
        <v>1028.4451499363799</v>
      </c>
      <c r="D47" s="362">
        <v>4313.1417209400297</v>
      </c>
      <c r="E47" s="362">
        <v>3066.5348899015999</v>
      </c>
      <c r="F47" s="362">
        <v>42336.470006406998</v>
      </c>
      <c r="G47" s="362">
        <f t="shared" si="8"/>
        <v>50744.591767185004</v>
      </c>
      <c r="H47" s="362">
        <v>2003.4992320692299</v>
      </c>
      <c r="I47" s="362">
        <v>1133.5523053285599</v>
      </c>
      <c r="J47" s="362">
        <v>6408.4746609222002</v>
      </c>
      <c r="K47" s="362">
        <v>51952.469573989998</v>
      </c>
      <c r="L47" s="362">
        <f t="shared" si="9"/>
        <v>61497.995772309987</v>
      </c>
      <c r="M47" s="362">
        <f t="shared" si="10"/>
        <v>10753.404005124983</v>
      </c>
      <c r="N47" s="366"/>
    </row>
    <row r="48" spans="1:14" x14ac:dyDescent="0.25">
      <c r="A48" s="370">
        <v>18</v>
      </c>
      <c r="B48" s="361" t="s">
        <v>54</v>
      </c>
      <c r="C48" s="362">
        <v>510.22</v>
      </c>
      <c r="D48" s="362">
        <v>42.08</v>
      </c>
      <c r="E48" s="362">
        <v>764.1</v>
      </c>
      <c r="F48" s="362">
        <v>12523.13</v>
      </c>
      <c r="G48" s="362">
        <f t="shared" si="8"/>
        <v>13839.529999999999</v>
      </c>
      <c r="H48" s="362">
        <v>272.45</v>
      </c>
      <c r="I48" s="362">
        <v>44.58</v>
      </c>
      <c r="J48" s="362">
        <v>342.68</v>
      </c>
      <c r="K48" s="362">
        <v>5000.95</v>
      </c>
      <c r="L48" s="362">
        <f t="shared" si="9"/>
        <v>5660.66</v>
      </c>
      <c r="M48" s="362">
        <f t="shared" si="10"/>
        <v>-8178.869999999999</v>
      </c>
      <c r="N48" s="366"/>
    </row>
    <row r="49" spans="1:14" x14ac:dyDescent="0.25">
      <c r="A49" s="370">
        <v>19</v>
      </c>
      <c r="B49" s="361" t="s">
        <v>55</v>
      </c>
      <c r="C49" s="362">
        <v>0</v>
      </c>
      <c r="D49" s="362">
        <v>5.0252999999999997</v>
      </c>
      <c r="E49" s="362">
        <v>98.099699999999999</v>
      </c>
      <c r="F49" s="362">
        <v>283.02269999999999</v>
      </c>
      <c r="G49" s="362">
        <f t="shared" si="8"/>
        <v>386.14769999999999</v>
      </c>
      <c r="H49" s="362">
        <v>0</v>
      </c>
      <c r="I49" s="362">
        <v>9.2278000000000002</v>
      </c>
      <c r="J49" s="362">
        <v>141.69579999999999</v>
      </c>
      <c r="K49" s="362">
        <v>308.3999</v>
      </c>
      <c r="L49" s="362">
        <f t="shared" si="9"/>
        <v>459.32349999999997</v>
      </c>
      <c r="M49" s="362">
        <f t="shared" si="10"/>
        <v>73.175799999999981</v>
      </c>
      <c r="N49" s="366"/>
    </row>
    <row r="50" spans="1:14" x14ac:dyDescent="0.25">
      <c r="A50" s="370">
        <v>20</v>
      </c>
      <c r="B50" s="361" t="s">
        <v>56</v>
      </c>
      <c r="C50" s="362">
        <v>80.179055961000003</v>
      </c>
      <c r="D50" s="362">
        <v>19.735423674</v>
      </c>
      <c r="E50" s="362">
        <v>316.08664221399999</v>
      </c>
      <c r="F50" s="362">
        <v>1144.63015335453</v>
      </c>
      <c r="G50" s="362">
        <f t="shared" si="8"/>
        <v>1560.6312752035301</v>
      </c>
      <c r="H50" s="362">
        <v>65.127504896000005</v>
      </c>
      <c r="I50" s="362">
        <v>19.300715371999999</v>
      </c>
      <c r="J50" s="362">
        <v>436.19361846499999</v>
      </c>
      <c r="K50" s="362">
        <v>902.46876203922</v>
      </c>
      <c r="L50" s="362">
        <f t="shared" si="9"/>
        <v>1423.0906007722201</v>
      </c>
      <c r="M50" s="362">
        <f t="shared" si="10"/>
        <v>-137.54067443130998</v>
      </c>
      <c r="N50" s="366"/>
    </row>
    <row r="51" spans="1:14" x14ac:dyDescent="0.25">
      <c r="A51" s="370">
        <v>21</v>
      </c>
      <c r="B51" s="361" t="s">
        <v>57</v>
      </c>
      <c r="C51" s="362">
        <v>7.8605110969998098</v>
      </c>
      <c r="D51" s="362">
        <v>52.081862263999099</v>
      </c>
      <c r="E51" s="362">
        <v>100.288628782999</v>
      </c>
      <c r="F51" s="362">
        <v>5836.5114669525601</v>
      </c>
      <c r="G51" s="362">
        <f t="shared" si="8"/>
        <v>5996.7424690965581</v>
      </c>
      <c r="H51" s="362">
        <v>12.695433163000599</v>
      </c>
      <c r="I51" s="362">
        <v>130.81958001400301</v>
      </c>
      <c r="J51" s="362">
        <v>312.52573273199999</v>
      </c>
      <c r="K51" s="362">
        <v>5121.5653948110103</v>
      </c>
      <c r="L51" s="362">
        <f t="shared" si="9"/>
        <v>5577.6061407200141</v>
      </c>
      <c r="M51" s="362">
        <f t="shared" si="10"/>
        <v>-419.13632837654404</v>
      </c>
      <c r="N51" s="366"/>
    </row>
    <row r="52" spans="1:14" x14ac:dyDescent="0.25">
      <c r="A52" s="368"/>
      <c r="B52" s="369" t="s">
        <v>58</v>
      </c>
      <c r="C52" s="363">
        <f>SUM(C31:C51)</f>
        <v>9187.0600059133794</v>
      </c>
      <c r="D52" s="363">
        <f t="shared" ref="D52:M52" si="11">SUM(D31:D51)</f>
        <v>20814.284829034252</v>
      </c>
      <c r="E52" s="363">
        <f t="shared" si="11"/>
        <v>40342.5114573795</v>
      </c>
      <c r="F52" s="363">
        <f t="shared" si="11"/>
        <v>223744.70478985182</v>
      </c>
      <c r="G52" s="363">
        <f t="shared" si="11"/>
        <v>294088.56108217896</v>
      </c>
      <c r="H52" s="363">
        <f t="shared" si="11"/>
        <v>11096.75552399023</v>
      </c>
      <c r="I52" s="363">
        <f t="shared" si="11"/>
        <v>20123.667926877388</v>
      </c>
      <c r="J52" s="363">
        <f t="shared" si="11"/>
        <v>46140.17773556344</v>
      </c>
      <c r="K52" s="363">
        <f t="shared" si="11"/>
        <v>263657.4701256823</v>
      </c>
      <c r="L52" s="363">
        <f t="shared" si="11"/>
        <v>341018.07131211343</v>
      </c>
      <c r="M52" s="363">
        <f t="shared" si="11"/>
        <v>46929.51022993448</v>
      </c>
      <c r="N52" s="366"/>
    </row>
    <row r="53" spans="1:14" x14ac:dyDescent="0.25">
      <c r="A53" s="368" t="s">
        <v>59</v>
      </c>
      <c r="B53" s="369" t="s">
        <v>60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6"/>
    </row>
    <row r="54" spans="1:14" x14ac:dyDescent="0.25">
      <c r="A54" s="367">
        <v>1</v>
      </c>
      <c r="B54" s="361" t="s">
        <v>61</v>
      </c>
      <c r="C54" s="362">
        <v>11013.4316</v>
      </c>
      <c r="D54" s="362">
        <v>5380.7462999999998</v>
      </c>
      <c r="E54" s="362">
        <v>7233.5186000000003</v>
      </c>
      <c r="F54" s="362">
        <v>1807.19</v>
      </c>
      <c r="G54" s="362">
        <f t="shared" ref="G54:G55" si="12">SUM(C54:F54)</f>
        <v>25434.886499999997</v>
      </c>
      <c r="H54" s="362">
        <v>12278.228945321</v>
      </c>
      <c r="I54" s="362">
        <v>5421.9769973789998</v>
      </c>
      <c r="J54" s="362">
        <v>8905.7823757469996</v>
      </c>
      <c r="K54" s="362">
        <v>1824.8786959280001</v>
      </c>
      <c r="L54" s="362">
        <f t="shared" ref="L54:L55" si="13">SUM(H54:K54)</f>
        <v>28430.867014374999</v>
      </c>
      <c r="M54" s="362">
        <f t="shared" ref="M54:M55" si="14">L54-G54</f>
        <v>2995.9805143750018</v>
      </c>
      <c r="N54" s="366"/>
    </row>
    <row r="55" spans="1:14" x14ac:dyDescent="0.25">
      <c r="A55" s="370">
        <v>2</v>
      </c>
      <c r="B55" s="361" t="s">
        <v>62</v>
      </c>
      <c r="C55" s="362">
        <v>6800.9207863000001</v>
      </c>
      <c r="D55" s="362">
        <v>3264.0713332999999</v>
      </c>
      <c r="E55" s="362">
        <v>3829.8431048000002</v>
      </c>
      <c r="F55" s="362">
        <v>0</v>
      </c>
      <c r="G55" s="362">
        <f t="shared" si="12"/>
        <v>13894.8352244</v>
      </c>
      <c r="H55" s="362">
        <v>7685.1036999999997</v>
      </c>
      <c r="I55" s="362">
        <v>3410.4178999999999</v>
      </c>
      <c r="J55" s="362">
        <v>4082.8762000000002</v>
      </c>
      <c r="K55" s="362">
        <v>0</v>
      </c>
      <c r="L55" s="362">
        <f t="shared" si="13"/>
        <v>15178.397800000001</v>
      </c>
      <c r="M55" s="362">
        <f t="shared" si="14"/>
        <v>1283.5625756000009</v>
      </c>
      <c r="N55" s="366"/>
    </row>
    <row r="56" spans="1:14" x14ac:dyDescent="0.25">
      <c r="A56" s="367"/>
      <c r="B56" s="369" t="s">
        <v>63</v>
      </c>
      <c r="C56" s="363">
        <f t="shared" ref="C56:M56" si="15">SUM(C54:C55)</f>
        <v>17814.352386300001</v>
      </c>
      <c r="D56" s="363">
        <f t="shared" si="15"/>
        <v>8644.8176332999992</v>
      </c>
      <c r="E56" s="363">
        <f t="shared" si="15"/>
        <v>11063.361704800001</v>
      </c>
      <c r="F56" s="363">
        <f t="shared" si="15"/>
        <v>1807.19</v>
      </c>
      <c r="G56" s="363">
        <f t="shared" si="15"/>
        <v>39329.721724399998</v>
      </c>
      <c r="H56" s="363">
        <f t="shared" si="15"/>
        <v>19963.332645320999</v>
      </c>
      <c r="I56" s="363">
        <f t="shared" si="15"/>
        <v>8832.3948973789993</v>
      </c>
      <c r="J56" s="363">
        <f t="shared" si="15"/>
        <v>12988.658575747</v>
      </c>
      <c r="K56" s="363">
        <f t="shared" si="15"/>
        <v>1824.8786959280001</v>
      </c>
      <c r="L56" s="363">
        <f t="shared" si="15"/>
        <v>43609.264814374998</v>
      </c>
      <c r="M56" s="363">
        <f t="shared" si="15"/>
        <v>4279.5430899750027</v>
      </c>
      <c r="N56" s="366"/>
    </row>
    <row r="57" spans="1:14" x14ac:dyDescent="0.25">
      <c r="A57" s="782" t="s">
        <v>64</v>
      </c>
      <c r="B57" s="783"/>
      <c r="C57" s="363">
        <f t="shared" ref="C57:M57" si="16">SUM(C13+C29+C52)</f>
        <v>53524.478634958381</v>
      </c>
      <c r="D57" s="363">
        <f t="shared" si="16"/>
        <v>90496.540110652248</v>
      </c>
      <c r="E57" s="363">
        <f t="shared" si="16"/>
        <v>158743.38123733952</v>
      </c>
      <c r="F57" s="363">
        <f t="shared" si="16"/>
        <v>516727.88552285382</v>
      </c>
      <c r="G57" s="363">
        <f t="shared" si="16"/>
        <v>819492.285505804</v>
      </c>
      <c r="H57" s="363">
        <f t="shared" si="16"/>
        <v>61096.95220582623</v>
      </c>
      <c r="I57" s="363">
        <f t="shared" si="16"/>
        <v>97117.13746529739</v>
      </c>
      <c r="J57" s="363">
        <f t="shared" si="16"/>
        <v>174846.07659681945</v>
      </c>
      <c r="K57" s="363">
        <f t="shared" si="16"/>
        <v>584416.19822267431</v>
      </c>
      <c r="L57" s="363">
        <f t="shared" si="16"/>
        <v>917476.36449061742</v>
      </c>
      <c r="M57" s="363">
        <f t="shared" si="16"/>
        <v>97984.078984813459</v>
      </c>
      <c r="N57" s="366"/>
    </row>
    <row r="58" spans="1:14" x14ac:dyDescent="0.25">
      <c r="A58" s="782" t="s">
        <v>540</v>
      </c>
      <c r="B58" s="783"/>
      <c r="C58" s="363">
        <f>SUM(C56:C57)</f>
        <v>71338.831021258375</v>
      </c>
      <c r="D58" s="363">
        <f t="shared" ref="D58:M58" si="17">SUM(D56:D57)</f>
        <v>99141.357743952249</v>
      </c>
      <c r="E58" s="363">
        <f t="shared" si="17"/>
        <v>169806.74294213951</v>
      </c>
      <c r="F58" s="363">
        <f t="shared" si="17"/>
        <v>518535.07552285382</v>
      </c>
      <c r="G58" s="363">
        <f t="shared" si="17"/>
        <v>858822.00723020395</v>
      </c>
      <c r="H58" s="363">
        <f t="shared" si="17"/>
        <v>81060.284851147226</v>
      </c>
      <c r="I58" s="363">
        <f t="shared" si="17"/>
        <v>105949.53236267639</v>
      </c>
      <c r="J58" s="363">
        <f t="shared" si="17"/>
        <v>187834.73517256643</v>
      </c>
      <c r="K58" s="363">
        <f t="shared" si="17"/>
        <v>586241.07691860234</v>
      </c>
      <c r="L58" s="363">
        <f t="shared" si="17"/>
        <v>961085.62930499238</v>
      </c>
      <c r="M58" s="363">
        <f t="shared" si="17"/>
        <v>102263.62207478847</v>
      </c>
      <c r="N58" s="366"/>
    </row>
    <row r="59" spans="1:14" x14ac:dyDescent="0.25">
      <c r="A59" s="368" t="s">
        <v>66</v>
      </c>
      <c r="B59" s="369" t="s">
        <v>67</v>
      </c>
      <c r="C59" s="363"/>
      <c r="D59" s="363"/>
      <c r="E59" s="363"/>
      <c r="F59" s="363"/>
      <c r="G59" s="362"/>
      <c r="H59" s="363"/>
      <c r="I59" s="363"/>
      <c r="J59" s="363"/>
      <c r="K59" s="363"/>
      <c r="L59" s="363"/>
      <c r="M59" s="363"/>
      <c r="N59" s="366"/>
    </row>
    <row r="60" spans="1:14" x14ac:dyDescent="0.25">
      <c r="A60" s="370">
        <v>1</v>
      </c>
      <c r="B60" s="361" t="s">
        <v>68</v>
      </c>
      <c r="C60" s="362">
        <v>0</v>
      </c>
      <c r="D60" s="362">
        <v>0</v>
      </c>
      <c r="E60" s="362">
        <v>406.60019999999997</v>
      </c>
      <c r="F60" s="362">
        <v>83.335099999999997</v>
      </c>
      <c r="G60" s="362">
        <f t="shared" ref="G60:G62" si="18">SUM(C60:F60)</f>
        <v>489.93529999999998</v>
      </c>
      <c r="H60" s="362">
        <v>0</v>
      </c>
      <c r="I60" s="362">
        <v>0</v>
      </c>
      <c r="J60" s="362">
        <v>273.97160000000002</v>
      </c>
      <c r="K60" s="362">
        <v>72.657799999999995</v>
      </c>
      <c r="L60" s="362">
        <f t="shared" ref="L60:L62" si="19">SUM(H60:K60)</f>
        <v>346.62940000000003</v>
      </c>
      <c r="M60" s="362">
        <f t="shared" ref="M60:M62" si="20">L60-G60</f>
        <v>-143.30589999999995</v>
      </c>
      <c r="N60" s="366"/>
    </row>
    <row r="61" spans="1:14" ht="18" x14ac:dyDescent="0.25">
      <c r="A61" s="371">
        <v>2</v>
      </c>
      <c r="B61" s="361" t="s">
        <v>69</v>
      </c>
      <c r="C61" s="362">
        <v>11738.0885</v>
      </c>
      <c r="D61" s="362">
        <v>6021.5221000000001</v>
      </c>
      <c r="E61" s="362">
        <v>6898.0253000000002</v>
      </c>
      <c r="F61" s="362">
        <v>9597.7029999999995</v>
      </c>
      <c r="G61" s="362">
        <f t="shared" si="18"/>
        <v>34255.338900000002</v>
      </c>
      <c r="H61" s="362">
        <v>8930.0018624090008</v>
      </c>
      <c r="I61" s="362">
        <v>8529.752354659</v>
      </c>
      <c r="J61" s="362">
        <v>10633.458167983999</v>
      </c>
      <c r="K61" s="362">
        <v>10890.36</v>
      </c>
      <c r="L61" s="362">
        <f t="shared" si="19"/>
        <v>38983.572385052001</v>
      </c>
      <c r="M61" s="362">
        <f t="shared" si="20"/>
        <v>4728.2334850519983</v>
      </c>
      <c r="N61" s="366"/>
    </row>
    <row r="62" spans="1:14" x14ac:dyDescent="0.25">
      <c r="A62" s="370">
        <v>3</v>
      </c>
      <c r="B62" s="361" t="s">
        <v>70</v>
      </c>
      <c r="C62" s="362">
        <v>0</v>
      </c>
      <c r="D62" s="362">
        <v>19.89</v>
      </c>
      <c r="E62" s="362">
        <v>170.47</v>
      </c>
      <c r="F62" s="362">
        <v>131.88999999999999</v>
      </c>
      <c r="G62" s="362">
        <f t="shared" si="18"/>
        <v>322.25</v>
      </c>
      <c r="H62" s="362">
        <v>0</v>
      </c>
      <c r="I62" s="362">
        <v>19.89</v>
      </c>
      <c r="J62" s="362">
        <v>170.47</v>
      </c>
      <c r="K62" s="362">
        <v>131.88999999999999</v>
      </c>
      <c r="L62" s="362">
        <f t="shared" si="19"/>
        <v>322.25</v>
      </c>
      <c r="M62" s="362">
        <f t="shared" si="20"/>
        <v>0</v>
      </c>
      <c r="N62" s="366"/>
    </row>
    <row r="63" spans="1:14" x14ac:dyDescent="0.25">
      <c r="A63" s="367"/>
      <c r="B63" s="369" t="s">
        <v>71</v>
      </c>
      <c r="C63" s="363">
        <f>SUM(C60:C62)</f>
        <v>11738.0885</v>
      </c>
      <c r="D63" s="363">
        <f t="shared" ref="D63:M63" si="21">SUM(D60:D62)</f>
        <v>6041.4121000000005</v>
      </c>
      <c r="E63" s="363">
        <f t="shared" si="21"/>
        <v>7475.0955000000004</v>
      </c>
      <c r="F63" s="363">
        <f t="shared" si="21"/>
        <v>9812.9280999999992</v>
      </c>
      <c r="G63" s="363">
        <f t="shared" si="21"/>
        <v>35067.5242</v>
      </c>
      <c r="H63" s="363">
        <f t="shared" si="21"/>
        <v>8930.0018624090008</v>
      </c>
      <c r="I63" s="363">
        <f t="shared" si="21"/>
        <v>8549.6423546589995</v>
      </c>
      <c r="J63" s="363">
        <f t="shared" si="21"/>
        <v>11077.899767983999</v>
      </c>
      <c r="K63" s="363">
        <f t="shared" si="21"/>
        <v>11094.907800000001</v>
      </c>
      <c r="L63" s="363">
        <f t="shared" si="21"/>
        <v>39652.451785051999</v>
      </c>
      <c r="M63" s="363">
        <f t="shared" si="21"/>
        <v>4584.927585051998</v>
      </c>
      <c r="N63" s="366"/>
    </row>
    <row r="64" spans="1:14" x14ac:dyDescent="0.25">
      <c r="A64" s="342" t="s">
        <v>72</v>
      </c>
      <c r="B64" s="357" t="s">
        <v>73</v>
      </c>
      <c r="C64" s="363">
        <v>0</v>
      </c>
      <c r="D64" s="363">
        <v>0</v>
      </c>
      <c r="E64" s="363">
        <v>0</v>
      </c>
      <c r="F64" s="363">
        <v>0</v>
      </c>
      <c r="G64" s="362">
        <f>SUM(C64:F64)</f>
        <v>0</v>
      </c>
      <c r="H64" s="363">
        <v>0</v>
      </c>
      <c r="I64" s="363">
        <v>0</v>
      </c>
      <c r="J64" s="363">
        <v>0</v>
      </c>
      <c r="K64" s="363">
        <v>0</v>
      </c>
      <c r="L64" s="362">
        <f>SUM(H64:K64)</f>
        <v>0</v>
      </c>
      <c r="M64" s="362">
        <f>L64-G64</f>
        <v>0</v>
      </c>
      <c r="N64" s="366"/>
    </row>
    <row r="65" spans="1:14" x14ac:dyDescent="0.25">
      <c r="A65" s="342"/>
      <c r="B65" s="343" t="s">
        <v>74</v>
      </c>
      <c r="C65" s="363">
        <f>SUM(C64)</f>
        <v>0</v>
      </c>
      <c r="D65" s="363">
        <f t="shared" ref="D65:M65" si="22">SUM(D64)</f>
        <v>0</v>
      </c>
      <c r="E65" s="363">
        <f t="shared" si="22"/>
        <v>0</v>
      </c>
      <c r="F65" s="363">
        <f t="shared" si="22"/>
        <v>0</v>
      </c>
      <c r="G65" s="363">
        <f t="shared" si="22"/>
        <v>0</v>
      </c>
      <c r="H65" s="363">
        <f t="shared" si="22"/>
        <v>0</v>
      </c>
      <c r="I65" s="363">
        <f t="shared" si="22"/>
        <v>0</v>
      </c>
      <c r="J65" s="363">
        <f t="shared" si="22"/>
        <v>0</v>
      </c>
      <c r="K65" s="363">
        <f t="shared" si="22"/>
        <v>0</v>
      </c>
      <c r="L65" s="363">
        <f t="shared" si="22"/>
        <v>0</v>
      </c>
      <c r="M65" s="363">
        <f t="shared" si="22"/>
        <v>0</v>
      </c>
      <c r="N65" s="366"/>
    </row>
    <row r="66" spans="1:14" x14ac:dyDescent="0.25">
      <c r="A66" s="342" t="s">
        <v>75</v>
      </c>
      <c r="B66" s="343" t="s">
        <v>76</v>
      </c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6"/>
    </row>
    <row r="67" spans="1:14" x14ac:dyDescent="0.25">
      <c r="A67" s="370">
        <v>1</v>
      </c>
      <c r="B67" s="372" t="s">
        <v>77</v>
      </c>
      <c r="C67" s="362">
        <v>6.43</v>
      </c>
      <c r="D67" s="362">
        <v>19.829999999999998</v>
      </c>
      <c r="E67" s="362">
        <v>122.74</v>
      </c>
      <c r="F67" s="362">
        <v>149.55000000000001</v>
      </c>
      <c r="G67" s="362">
        <f t="shared" ref="G67:G68" si="23">SUM(C67:F67)</f>
        <v>298.55</v>
      </c>
      <c r="H67" s="362">
        <v>7.43</v>
      </c>
      <c r="I67" s="362">
        <v>3.68</v>
      </c>
      <c r="J67" s="362">
        <v>314.07</v>
      </c>
      <c r="K67" s="362">
        <v>383.61</v>
      </c>
      <c r="L67" s="362">
        <f t="shared" ref="L67:L68" si="24">SUM(H67:K67)</f>
        <v>708.79</v>
      </c>
      <c r="M67" s="362">
        <f t="shared" ref="M67:M68" si="25">L67-G67</f>
        <v>410.23999999999995</v>
      </c>
      <c r="N67" s="366"/>
    </row>
    <row r="68" spans="1:14" x14ac:dyDescent="0.25">
      <c r="A68" s="370">
        <v>2</v>
      </c>
      <c r="B68" s="372" t="s">
        <v>78</v>
      </c>
      <c r="C68" s="362">
        <v>7.03</v>
      </c>
      <c r="D68" s="362">
        <v>94.27</v>
      </c>
      <c r="E68" s="362">
        <v>81.44</v>
      </c>
      <c r="F68" s="362">
        <v>453.75</v>
      </c>
      <c r="G68" s="362">
        <f t="shared" si="23"/>
        <v>636.49</v>
      </c>
      <c r="H68" s="362">
        <v>13.747408</v>
      </c>
      <c r="I68" s="362">
        <v>165.91523699999999</v>
      </c>
      <c r="J68" s="362">
        <v>192.711862</v>
      </c>
      <c r="K68" s="362">
        <v>681.951415</v>
      </c>
      <c r="L68" s="362">
        <f t="shared" si="24"/>
        <v>1054.325922</v>
      </c>
      <c r="M68" s="362">
        <f t="shared" si="25"/>
        <v>417.83592199999998</v>
      </c>
      <c r="N68" s="366"/>
    </row>
    <row r="69" spans="1:14" x14ac:dyDescent="0.25">
      <c r="A69" s="342"/>
      <c r="B69" s="343" t="s">
        <v>79</v>
      </c>
      <c r="C69" s="363">
        <f>SUM(C67:C68)</f>
        <v>13.46</v>
      </c>
      <c r="D69" s="363">
        <f t="shared" ref="D69:M69" si="26">SUM(D67:D68)</f>
        <v>114.1</v>
      </c>
      <c r="E69" s="363">
        <f t="shared" si="26"/>
        <v>204.18</v>
      </c>
      <c r="F69" s="363">
        <f t="shared" si="26"/>
        <v>603.29999999999995</v>
      </c>
      <c r="G69" s="363">
        <f t="shared" si="26"/>
        <v>935.04</v>
      </c>
      <c r="H69" s="363">
        <f t="shared" si="26"/>
        <v>21.177408</v>
      </c>
      <c r="I69" s="363">
        <f t="shared" si="26"/>
        <v>169.595237</v>
      </c>
      <c r="J69" s="363">
        <f t="shared" si="26"/>
        <v>506.78186199999999</v>
      </c>
      <c r="K69" s="363">
        <f t="shared" si="26"/>
        <v>1065.5614150000001</v>
      </c>
      <c r="L69" s="363">
        <f t="shared" si="26"/>
        <v>1763.115922</v>
      </c>
      <c r="M69" s="363">
        <f t="shared" si="26"/>
        <v>828.07592199999999</v>
      </c>
      <c r="N69" s="366"/>
    </row>
    <row r="70" spans="1:14" x14ac:dyDescent="0.25">
      <c r="A70" s="342" t="s">
        <v>80</v>
      </c>
      <c r="B70" s="343" t="s">
        <v>81</v>
      </c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6"/>
    </row>
    <row r="71" spans="1:14" x14ac:dyDescent="0.25">
      <c r="A71" s="342">
        <v>1</v>
      </c>
      <c r="B71" s="373" t="s">
        <v>82</v>
      </c>
      <c r="C71" s="363">
        <v>0</v>
      </c>
      <c r="D71" s="363">
        <v>0</v>
      </c>
      <c r="E71" s="363">
        <v>0</v>
      </c>
      <c r="F71" s="363">
        <v>0</v>
      </c>
      <c r="G71" s="362">
        <f t="shared" ref="G71:G72" si="27">SUM(C71:F71)</f>
        <v>0</v>
      </c>
      <c r="H71" s="363">
        <v>0</v>
      </c>
      <c r="I71" s="363">
        <v>47.308799999999998</v>
      </c>
      <c r="J71" s="363">
        <v>16.934799999999999</v>
      </c>
      <c r="K71" s="363">
        <v>9.4063999999999997</v>
      </c>
      <c r="L71" s="362">
        <f t="shared" ref="L71:L72" si="28">SUM(H71:K71)</f>
        <v>73.650000000000006</v>
      </c>
      <c r="M71" s="362">
        <f t="shared" ref="M71:M73" si="29">L71-G71</f>
        <v>73.650000000000006</v>
      </c>
      <c r="N71" s="366"/>
    </row>
    <row r="72" spans="1:14" x14ac:dyDescent="0.25">
      <c r="A72" s="342"/>
      <c r="B72" s="343" t="s">
        <v>83</v>
      </c>
      <c r="C72" s="363">
        <f>SUM(C71)</f>
        <v>0</v>
      </c>
      <c r="D72" s="363">
        <f t="shared" ref="D72:K72" si="30">SUM(D71)</f>
        <v>0</v>
      </c>
      <c r="E72" s="363">
        <f t="shared" si="30"/>
        <v>0</v>
      </c>
      <c r="F72" s="363">
        <f t="shared" si="30"/>
        <v>0</v>
      </c>
      <c r="G72" s="363">
        <f t="shared" si="27"/>
        <v>0</v>
      </c>
      <c r="H72" s="363">
        <f t="shared" si="30"/>
        <v>0</v>
      </c>
      <c r="I72" s="363">
        <f t="shared" si="30"/>
        <v>47.308799999999998</v>
      </c>
      <c r="J72" s="363">
        <f t="shared" si="30"/>
        <v>16.934799999999999</v>
      </c>
      <c r="K72" s="363">
        <f t="shared" si="30"/>
        <v>9.4063999999999997</v>
      </c>
      <c r="L72" s="363">
        <f t="shared" si="28"/>
        <v>73.650000000000006</v>
      </c>
      <c r="M72" s="363">
        <f t="shared" si="29"/>
        <v>73.650000000000006</v>
      </c>
      <c r="N72" s="366"/>
    </row>
    <row r="73" spans="1:14" x14ac:dyDescent="0.25">
      <c r="A73" s="342"/>
      <c r="B73" s="343" t="s">
        <v>411</v>
      </c>
      <c r="C73" s="363">
        <f t="shared" ref="C73:L73" si="31">SUM(C58+C63+C65+C69+C72)</f>
        <v>83090.379521258379</v>
      </c>
      <c r="D73" s="363">
        <f t="shared" si="31"/>
        <v>105296.86984395226</v>
      </c>
      <c r="E73" s="363">
        <f t="shared" si="31"/>
        <v>177486.0184421395</v>
      </c>
      <c r="F73" s="363">
        <f t="shared" si="31"/>
        <v>528951.30362285383</v>
      </c>
      <c r="G73" s="363">
        <f t="shared" si="31"/>
        <v>894824.57143020397</v>
      </c>
      <c r="H73" s="363">
        <f t="shared" si="31"/>
        <v>90011.46412155623</v>
      </c>
      <c r="I73" s="363">
        <f t="shared" si="31"/>
        <v>114716.07875433538</v>
      </c>
      <c r="J73" s="363">
        <f t="shared" si="31"/>
        <v>199436.35160255042</v>
      </c>
      <c r="K73" s="363">
        <f t="shared" si="31"/>
        <v>598410.95253360237</v>
      </c>
      <c r="L73" s="363">
        <f t="shared" si="31"/>
        <v>1002574.8470120444</v>
      </c>
      <c r="M73" s="363">
        <f t="shared" si="29"/>
        <v>107750.27558184043</v>
      </c>
      <c r="N73" s="366"/>
    </row>
  </sheetData>
  <mergeCells count="14">
    <mergeCell ref="H6:L6"/>
    <mergeCell ref="A14:B14"/>
    <mergeCell ref="A57:B57"/>
    <mergeCell ref="A58:B58"/>
    <mergeCell ref="A1:M1"/>
    <mergeCell ref="A2:M2"/>
    <mergeCell ref="A3:M3"/>
    <mergeCell ref="K4:M4"/>
    <mergeCell ref="A5:A7"/>
    <mergeCell ref="B5:B7"/>
    <mergeCell ref="C5:G5"/>
    <mergeCell ref="H5:L5"/>
    <mergeCell ref="M5:M7"/>
    <mergeCell ref="C6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zoomScale="60" zoomScaleNormal="60" workbookViewId="0">
      <selection activeCell="Q66" sqref="Q66"/>
    </sheetView>
  </sheetViews>
  <sheetFormatPr defaultRowHeight="15.75" x14ac:dyDescent="0.25"/>
  <cols>
    <col min="1" max="1" width="6.5703125" style="344" customWidth="1"/>
    <col min="2" max="2" width="37" style="344" customWidth="1"/>
    <col min="3" max="3" width="19.42578125" style="334" customWidth="1"/>
    <col min="4" max="4" width="15.140625" style="334" bestFit="1" customWidth="1"/>
    <col min="5" max="6" width="17" style="334" bestFit="1" customWidth="1"/>
    <col min="7" max="7" width="17.5703125" style="334" customWidth="1"/>
    <col min="8" max="8" width="15.140625" style="345" bestFit="1" customWidth="1"/>
    <col min="9" max="9" width="15.42578125" style="345" customWidth="1"/>
    <col min="10" max="10" width="16" style="345" customWidth="1"/>
    <col min="11" max="12" width="17" style="345" bestFit="1" customWidth="1"/>
    <col min="13" max="13" width="21.140625" style="334" customWidth="1"/>
    <col min="14" max="15" width="11.42578125" style="334" customWidth="1"/>
    <col min="16" max="16384" width="9.140625" style="334"/>
  </cols>
  <sheetData>
    <row r="2" spans="1:13" ht="23.25" x14ac:dyDescent="0.35">
      <c r="A2" s="661" t="s">
        <v>549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</row>
    <row r="3" spans="1:13" ht="23.25" x14ac:dyDescent="0.35">
      <c r="A3" s="791" t="s">
        <v>550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</row>
    <row r="4" spans="1:13" ht="23.25" x14ac:dyDescent="0.3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ht="22.5" x14ac:dyDescent="0.3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792" t="s">
        <v>551</v>
      </c>
      <c r="L5" s="792"/>
      <c r="M5" s="792"/>
    </row>
    <row r="6" spans="1:13" ht="20.25" x14ac:dyDescent="0.3">
      <c r="A6" s="793" t="s">
        <v>87</v>
      </c>
      <c r="B6" s="795"/>
      <c r="C6" s="796" t="str">
        <f>[4]Deposit!C6</f>
        <v xml:space="preserve"> AS AT  MARCH 2019</v>
      </c>
      <c r="D6" s="797"/>
      <c r="E6" s="797"/>
      <c r="F6" s="797"/>
      <c r="G6" s="798"/>
      <c r="H6" s="799" t="str">
        <f>[4]Deposit!H6</f>
        <v xml:space="preserve"> AS AT  MARCH 2020</v>
      </c>
      <c r="I6" s="800"/>
      <c r="J6" s="800"/>
      <c r="K6" s="800"/>
      <c r="L6" s="801"/>
      <c r="M6" s="802" t="str">
        <f>[4]Deposit!M5</f>
        <v>Variation                                               ( MARCH 2020 over  MARCH 2019)</v>
      </c>
    </row>
    <row r="7" spans="1:13" ht="20.25" x14ac:dyDescent="0.3">
      <c r="A7" s="794"/>
      <c r="B7" s="795"/>
      <c r="C7" s="376" t="s">
        <v>180</v>
      </c>
      <c r="D7" s="376" t="s">
        <v>181</v>
      </c>
      <c r="E7" s="376" t="s">
        <v>182</v>
      </c>
      <c r="F7" s="376" t="s">
        <v>196</v>
      </c>
      <c r="G7" s="377" t="s">
        <v>184</v>
      </c>
      <c r="H7" s="376" t="s">
        <v>180</v>
      </c>
      <c r="I7" s="376" t="s">
        <v>181</v>
      </c>
      <c r="J7" s="376" t="s">
        <v>182</v>
      </c>
      <c r="K7" s="376" t="s">
        <v>196</v>
      </c>
      <c r="L7" s="377" t="s">
        <v>184</v>
      </c>
      <c r="M7" s="803"/>
    </row>
    <row r="8" spans="1:13" ht="20.25" x14ac:dyDescent="0.3">
      <c r="A8" s="378" t="s">
        <v>11</v>
      </c>
      <c r="B8" s="378" t="s">
        <v>12</v>
      </c>
      <c r="C8" s="379"/>
      <c r="D8" s="379"/>
      <c r="E8" s="379"/>
      <c r="F8" s="379"/>
      <c r="G8" s="380"/>
      <c r="H8" s="381"/>
      <c r="I8" s="379"/>
      <c r="J8" s="381"/>
      <c r="K8" s="381"/>
      <c r="L8" s="381"/>
      <c r="M8" s="804"/>
    </row>
    <row r="9" spans="1:13" ht="23.25" x14ac:dyDescent="0.35">
      <c r="A9" s="382">
        <v>1</v>
      </c>
      <c r="B9" s="383" t="s">
        <v>13</v>
      </c>
      <c r="C9" s="384">
        <v>10951.98</v>
      </c>
      <c r="D9" s="384">
        <v>11450.65</v>
      </c>
      <c r="E9" s="384">
        <v>12204.36</v>
      </c>
      <c r="F9" s="384">
        <v>41639.01</v>
      </c>
      <c r="G9" s="384">
        <f>SUM(C9:F9)</f>
        <v>76246</v>
      </c>
      <c r="H9" s="384">
        <v>11244.713900000001</v>
      </c>
      <c r="I9" s="384">
        <v>11928.2379</v>
      </c>
      <c r="J9" s="384">
        <v>12520.4658</v>
      </c>
      <c r="K9" s="384">
        <v>36885.407200000001</v>
      </c>
      <c r="L9" s="384">
        <f>SUM(H9:K9)</f>
        <v>72578.824800000002</v>
      </c>
      <c r="M9" s="384">
        <f>L9-G9</f>
        <v>-3667.1751999999979</v>
      </c>
    </row>
    <row r="10" spans="1:13" ht="23.25" x14ac:dyDescent="0.35">
      <c r="A10" s="382">
        <v>2</v>
      </c>
      <c r="B10" s="383" t="s">
        <v>14</v>
      </c>
      <c r="C10" s="384">
        <v>3566.112516401</v>
      </c>
      <c r="D10" s="384">
        <v>5603.6926792880004</v>
      </c>
      <c r="E10" s="384">
        <v>5913.3099708</v>
      </c>
      <c r="F10" s="384">
        <v>13127.552642967999</v>
      </c>
      <c r="G10" s="384">
        <f t="shared" ref="G10:G12" si="0">SUM(C10:F10)</f>
        <v>28210.667809457002</v>
      </c>
      <c r="H10" s="384">
        <v>3622.5173865500001</v>
      </c>
      <c r="I10" s="384">
        <v>5774.7997387879996</v>
      </c>
      <c r="J10" s="384">
        <v>6026.2293249730001</v>
      </c>
      <c r="K10" s="384">
        <v>10805.372268969</v>
      </c>
      <c r="L10" s="384">
        <f t="shared" ref="L10:L12" si="1">SUM(H10:K10)</f>
        <v>26228.918719279998</v>
      </c>
      <c r="M10" s="384">
        <f t="shared" ref="M10:M73" si="2">L10-G10</f>
        <v>-1981.7490901770034</v>
      </c>
    </row>
    <row r="11" spans="1:13" ht="23.25" x14ac:dyDescent="0.35">
      <c r="A11" s="382">
        <v>3</v>
      </c>
      <c r="B11" s="383" t="s">
        <v>15</v>
      </c>
      <c r="C11" s="384">
        <v>7314.79</v>
      </c>
      <c r="D11" s="384">
        <v>7678.63</v>
      </c>
      <c r="E11" s="384">
        <v>7415.06</v>
      </c>
      <c r="F11" s="384">
        <v>9201.32</v>
      </c>
      <c r="G11" s="384">
        <f t="shared" si="0"/>
        <v>31609.8</v>
      </c>
      <c r="H11" s="384">
        <v>7633.2879999999996</v>
      </c>
      <c r="I11" s="384">
        <v>7615.6783999999998</v>
      </c>
      <c r="J11" s="384">
        <v>8079.1441999999997</v>
      </c>
      <c r="K11" s="384">
        <v>9954.0127000000102</v>
      </c>
      <c r="L11" s="384">
        <f t="shared" si="1"/>
        <v>33282.123300000007</v>
      </c>
      <c r="M11" s="384">
        <f t="shared" si="2"/>
        <v>1672.3233000000073</v>
      </c>
    </row>
    <row r="12" spans="1:13" ht="23.25" x14ac:dyDescent="0.35">
      <c r="A12" s="382">
        <v>4</v>
      </c>
      <c r="B12" s="383" t="s">
        <v>16</v>
      </c>
      <c r="C12" s="384">
        <v>8734.1280000000006</v>
      </c>
      <c r="D12" s="384">
        <v>16201.102500000001</v>
      </c>
      <c r="E12" s="384">
        <v>20244.6747</v>
      </c>
      <c r="F12" s="384">
        <v>72524.043799999999</v>
      </c>
      <c r="G12" s="384">
        <f t="shared" si="0"/>
        <v>117703.94899999999</v>
      </c>
      <c r="H12" s="384">
        <v>8795.5079226500002</v>
      </c>
      <c r="I12" s="384">
        <v>16387.743901130001</v>
      </c>
      <c r="J12" s="384">
        <v>20921.889020179999</v>
      </c>
      <c r="K12" s="384">
        <v>86451.613701399998</v>
      </c>
      <c r="L12" s="384">
        <f t="shared" si="1"/>
        <v>132556.75454535999</v>
      </c>
      <c r="M12" s="384">
        <f t="shared" si="2"/>
        <v>14852.805545359995</v>
      </c>
    </row>
    <row r="13" spans="1:13" ht="23.25" x14ac:dyDescent="0.35">
      <c r="A13" s="378"/>
      <c r="B13" s="378" t="s">
        <v>17</v>
      </c>
      <c r="C13" s="385">
        <f t="shared" ref="C13:L13" si="3">SUM(C9:C12)</f>
        <v>30567.010516401002</v>
      </c>
      <c r="D13" s="385">
        <f t="shared" si="3"/>
        <v>40934.075179288004</v>
      </c>
      <c r="E13" s="385">
        <f t="shared" si="3"/>
        <v>45777.404670800002</v>
      </c>
      <c r="F13" s="385">
        <f t="shared" si="3"/>
        <v>136491.92644296799</v>
      </c>
      <c r="G13" s="385">
        <f t="shared" si="3"/>
        <v>253770.41680945698</v>
      </c>
      <c r="H13" s="385">
        <f t="shared" si="3"/>
        <v>31296.027209200001</v>
      </c>
      <c r="I13" s="385">
        <f t="shared" si="3"/>
        <v>41706.459939918001</v>
      </c>
      <c r="J13" s="385">
        <f t="shared" si="3"/>
        <v>47547.728345152995</v>
      </c>
      <c r="K13" s="385">
        <f t="shared" si="3"/>
        <v>144096.405870369</v>
      </c>
      <c r="L13" s="385">
        <f t="shared" si="3"/>
        <v>264646.62136464001</v>
      </c>
      <c r="M13" s="385">
        <f t="shared" si="2"/>
        <v>10876.204555183038</v>
      </c>
    </row>
    <row r="14" spans="1:13" ht="23.25" x14ac:dyDescent="0.35">
      <c r="A14" s="789" t="s">
        <v>552</v>
      </c>
      <c r="B14" s="790"/>
      <c r="C14" s="385"/>
      <c r="D14" s="385"/>
      <c r="E14" s="385"/>
      <c r="F14" s="386"/>
      <c r="G14" s="387"/>
      <c r="H14" s="388"/>
      <c r="I14" s="385"/>
      <c r="J14" s="388"/>
      <c r="K14" s="388"/>
      <c r="L14" s="388"/>
      <c r="M14" s="384"/>
    </row>
    <row r="15" spans="1:13" ht="23.25" x14ac:dyDescent="0.35">
      <c r="A15" s="389">
        <v>1</v>
      </c>
      <c r="B15" s="383" t="s">
        <v>20</v>
      </c>
      <c r="C15" s="384">
        <v>14.2</v>
      </c>
      <c r="D15" s="384">
        <v>40.74</v>
      </c>
      <c r="E15" s="384">
        <v>289.56</v>
      </c>
      <c r="F15" s="384">
        <v>2785.9450999999999</v>
      </c>
      <c r="G15" s="384">
        <f t="shared" ref="G15:G28" si="4">SUM(C15:F15)</f>
        <v>3130.4450999999999</v>
      </c>
      <c r="H15" s="384">
        <v>12.705299999999999</v>
      </c>
      <c r="I15" s="384">
        <v>50.431699999999999</v>
      </c>
      <c r="J15" s="384">
        <v>218.1902</v>
      </c>
      <c r="K15" s="384">
        <v>3383.5016000000001</v>
      </c>
      <c r="L15" s="384">
        <f t="shared" ref="L15:L28" si="5">SUM(H15:K15)</f>
        <v>3664.8288000000002</v>
      </c>
      <c r="M15" s="384">
        <f t="shared" si="2"/>
        <v>534.38370000000032</v>
      </c>
    </row>
    <row r="16" spans="1:13" ht="23.25" x14ac:dyDescent="0.35">
      <c r="A16" s="389">
        <v>2</v>
      </c>
      <c r="B16" s="383" t="s">
        <v>21</v>
      </c>
      <c r="C16" s="384">
        <v>236.17</v>
      </c>
      <c r="D16" s="384">
        <v>356.53</v>
      </c>
      <c r="E16" s="384">
        <v>1176.0264</v>
      </c>
      <c r="F16" s="384">
        <v>4883.0529999999999</v>
      </c>
      <c r="G16" s="384">
        <f t="shared" si="4"/>
        <v>6651.7793999999994</v>
      </c>
      <c r="H16" s="384">
        <v>293.9898</v>
      </c>
      <c r="I16" s="384">
        <v>336.97190000000001</v>
      </c>
      <c r="J16" s="384">
        <v>1080.7741000000001</v>
      </c>
      <c r="K16" s="384">
        <v>5032.2992000000004</v>
      </c>
      <c r="L16" s="384">
        <f t="shared" si="5"/>
        <v>6744.0350000000008</v>
      </c>
      <c r="M16" s="384">
        <f t="shared" si="2"/>
        <v>92.255600000001323</v>
      </c>
    </row>
    <row r="17" spans="1:13" ht="23.25" x14ac:dyDescent="0.35">
      <c r="A17" s="389">
        <v>3</v>
      </c>
      <c r="B17" s="383" t="s">
        <v>22</v>
      </c>
      <c r="C17" s="384">
        <v>5631.7602999999999</v>
      </c>
      <c r="D17" s="384">
        <v>4878.6871000000001</v>
      </c>
      <c r="E17" s="384">
        <v>6497.2875000000004</v>
      </c>
      <c r="F17" s="384">
        <v>28373.99</v>
      </c>
      <c r="G17" s="384">
        <f t="shared" si="4"/>
        <v>45381.724900000001</v>
      </c>
      <c r="H17" s="384">
        <v>6039.78</v>
      </c>
      <c r="I17" s="384">
        <v>5502.08</v>
      </c>
      <c r="J17" s="384">
        <v>6926.74</v>
      </c>
      <c r="K17" s="384">
        <v>31548.1</v>
      </c>
      <c r="L17" s="384">
        <f t="shared" si="5"/>
        <v>50016.7</v>
      </c>
      <c r="M17" s="384">
        <f t="shared" si="2"/>
        <v>4634.975099999996</v>
      </c>
    </row>
    <row r="18" spans="1:13" ht="23.25" x14ac:dyDescent="0.35">
      <c r="A18" s="389">
        <v>4</v>
      </c>
      <c r="B18" s="383" t="s">
        <v>23</v>
      </c>
      <c r="C18" s="384">
        <v>504.18</v>
      </c>
      <c r="D18" s="384">
        <v>1198.48</v>
      </c>
      <c r="E18" s="384">
        <v>2585.98</v>
      </c>
      <c r="F18" s="384">
        <v>11137.91</v>
      </c>
      <c r="G18" s="384">
        <f t="shared" si="4"/>
        <v>15426.55</v>
      </c>
      <c r="H18" s="384">
        <v>698.09</v>
      </c>
      <c r="I18" s="384">
        <v>1498.3820000000001</v>
      </c>
      <c r="J18" s="384">
        <v>2261.7399999999998</v>
      </c>
      <c r="K18" s="384">
        <v>12159.556200000001</v>
      </c>
      <c r="L18" s="384">
        <f t="shared" si="5"/>
        <v>16617.768199999999</v>
      </c>
      <c r="M18" s="384">
        <f t="shared" si="2"/>
        <v>1191.2181999999993</v>
      </c>
    </row>
    <row r="19" spans="1:13" ht="23.25" x14ac:dyDescent="0.35">
      <c r="A19" s="389">
        <v>5</v>
      </c>
      <c r="B19" s="383" t="s">
        <v>24</v>
      </c>
      <c r="C19" s="384">
        <v>193.84530000000001</v>
      </c>
      <c r="D19" s="384">
        <v>214.68860000000001</v>
      </c>
      <c r="E19" s="384">
        <v>505.37970000000001</v>
      </c>
      <c r="F19" s="384">
        <v>3100.8568</v>
      </c>
      <c r="G19" s="384">
        <f t="shared" si="4"/>
        <v>4014.7704000000003</v>
      </c>
      <c r="H19" s="384">
        <v>186.26835233599999</v>
      </c>
      <c r="I19" s="384">
        <v>226.83630898800001</v>
      </c>
      <c r="J19" s="384">
        <v>507.77533948400003</v>
      </c>
      <c r="K19" s="384">
        <v>4385.7293785100001</v>
      </c>
      <c r="L19" s="384">
        <f t="shared" si="5"/>
        <v>5306.6093793179998</v>
      </c>
      <c r="M19" s="384">
        <f t="shared" si="2"/>
        <v>1291.8389793179995</v>
      </c>
    </row>
    <row r="20" spans="1:13" ht="23.25" x14ac:dyDescent="0.35">
      <c r="A20" s="389">
        <v>6</v>
      </c>
      <c r="B20" s="383" t="s">
        <v>25</v>
      </c>
      <c r="C20" s="384">
        <v>181.2</v>
      </c>
      <c r="D20" s="384">
        <v>389.22</v>
      </c>
      <c r="E20" s="384">
        <v>779.59</v>
      </c>
      <c r="F20" s="384">
        <v>3682.3168999999998</v>
      </c>
      <c r="G20" s="384">
        <f t="shared" si="4"/>
        <v>5032.3269</v>
      </c>
      <c r="H20" s="384">
        <v>170.65119999999999</v>
      </c>
      <c r="I20" s="384">
        <v>348.91</v>
      </c>
      <c r="J20" s="384">
        <v>795.96</v>
      </c>
      <c r="K20" s="384">
        <v>3357.5682000000002</v>
      </c>
      <c r="L20" s="384">
        <f t="shared" si="5"/>
        <v>4673.0894000000008</v>
      </c>
      <c r="M20" s="384">
        <f t="shared" si="2"/>
        <v>-359.23749999999927</v>
      </c>
    </row>
    <row r="21" spans="1:13" ht="23.25" x14ac:dyDescent="0.35">
      <c r="A21" s="389">
        <v>7</v>
      </c>
      <c r="B21" s="383" t="s">
        <v>26</v>
      </c>
      <c r="C21" s="384">
        <v>694.83240000000001</v>
      </c>
      <c r="D21" s="384">
        <v>443.76369999999997</v>
      </c>
      <c r="E21" s="384">
        <v>1054.1914999999999</v>
      </c>
      <c r="F21" s="384">
        <v>6297.1567999999997</v>
      </c>
      <c r="G21" s="384">
        <f t="shared" si="4"/>
        <v>8489.9444000000003</v>
      </c>
      <c r="H21" s="384">
        <v>760.17499999999995</v>
      </c>
      <c r="I21" s="384">
        <v>574.4076</v>
      </c>
      <c r="J21" s="384">
        <v>1027.4773</v>
      </c>
      <c r="K21" s="384">
        <v>6726.1651000000002</v>
      </c>
      <c r="L21" s="384">
        <f t="shared" si="5"/>
        <v>9088.2250000000004</v>
      </c>
      <c r="M21" s="384">
        <f t="shared" si="2"/>
        <v>598.28060000000005</v>
      </c>
    </row>
    <row r="22" spans="1:13" ht="23.25" x14ac:dyDescent="0.35">
      <c r="A22" s="389">
        <v>8</v>
      </c>
      <c r="B22" s="383" t="s">
        <v>27</v>
      </c>
      <c r="C22" s="384">
        <v>751.27570000000003</v>
      </c>
      <c r="D22" s="384">
        <v>689.94090000000006</v>
      </c>
      <c r="E22" s="384">
        <v>940.2713</v>
      </c>
      <c r="F22" s="384">
        <v>3213.1451999999999</v>
      </c>
      <c r="G22" s="384">
        <f t="shared" si="4"/>
        <v>5594.6331</v>
      </c>
      <c r="H22" s="384">
        <v>784.52301999999997</v>
      </c>
      <c r="I22" s="384">
        <v>743.71230000000003</v>
      </c>
      <c r="J22" s="384">
        <v>911.62919999999997</v>
      </c>
      <c r="K22" s="384">
        <v>3158.0801999999999</v>
      </c>
      <c r="L22" s="384">
        <f t="shared" si="5"/>
        <v>5597.9447199999995</v>
      </c>
      <c r="M22" s="384">
        <f t="shared" si="2"/>
        <v>3.3116199999994933</v>
      </c>
    </row>
    <row r="23" spans="1:13" ht="23.25" x14ac:dyDescent="0.35">
      <c r="A23" s="389">
        <v>9</v>
      </c>
      <c r="B23" s="383" t="s">
        <v>28</v>
      </c>
      <c r="C23" s="384">
        <v>22.277699999999999</v>
      </c>
      <c r="D23" s="384">
        <v>118.1024</v>
      </c>
      <c r="E23" s="384">
        <v>473.09460000000001</v>
      </c>
      <c r="F23" s="384">
        <v>2057.0857999999998</v>
      </c>
      <c r="G23" s="384">
        <f t="shared" si="4"/>
        <v>2670.5604999999996</v>
      </c>
      <c r="H23" s="384">
        <v>30.1463</v>
      </c>
      <c r="I23" s="384">
        <v>118.1181</v>
      </c>
      <c r="J23" s="384">
        <v>504.23880000000003</v>
      </c>
      <c r="K23" s="384">
        <v>2360.5645</v>
      </c>
      <c r="L23" s="384">
        <f t="shared" si="5"/>
        <v>3013.0677000000001</v>
      </c>
      <c r="M23" s="384">
        <f t="shared" si="2"/>
        <v>342.50720000000047</v>
      </c>
    </row>
    <row r="24" spans="1:13" ht="23.25" x14ac:dyDescent="0.35">
      <c r="A24" s="389">
        <v>10</v>
      </c>
      <c r="B24" s="383" t="s">
        <v>29</v>
      </c>
      <c r="C24" s="384">
        <v>213.32</v>
      </c>
      <c r="D24" s="384">
        <v>150.57</v>
      </c>
      <c r="E24" s="384">
        <v>714.52</v>
      </c>
      <c r="F24" s="384">
        <v>8677.91</v>
      </c>
      <c r="G24" s="384">
        <f t="shared" si="4"/>
        <v>9756.32</v>
      </c>
      <c r="H24" s="384">
        <v>218.3</v>
      </c>
      <c r="I24" s="384">
        <v>139.76</v>
      </c>
      <c r="J24" s="384">
        <v>704.8</v>
      </c>
      <c r="K24" s="384">
        <v>8292.84</v>
      </c>
      <c r="L24" s="384">
        <f t="shared" si="5"/>
        <v>9355.7000000000007</v>
      </c>
      <c r="M24" s="384">
        <f t="shared" si="2"/>
        <v>-400.61999999999898</v>
      </c>
    </row>
    <row r="25" spans="1:13" ht="23.25" x14ac:dyDescent="0.35">
      <c r="A25" s="389">
        <v>11</v>
      </c>
      <c r="B25" s="383" t="s">
        <v>30</v>
      </c>
      <c r="C25" s="384">
        <v>0</v>
      </c>
      <c r="D25" s="384">
        <v>3.8</v>
      </c>
      <c r="E25" s="384">
        <v>131.18</v>
      </c>
      <c r="F25" s="384">
        <v>3033.15</v>
      </c>
      <c r="G25" s="384">
        <f t="shared" si="4"/>
        <v>3168.13</v>
      </c>
      <c r="H25" s="384">
        <v>0</v>
      </c>
      <c r="I25" s="384">
        <v>4.9058999999999999</v>
      </c>
      <c r="J25" s="384">
        <v>116.4842</v>
      </c>
      <c r="K25" s="384">
        <v>1193.2429</v>
      </c>
      <c r="L25" s="384">
        <f t="shared" si="5"/>
        <v>1314.633</v>
      </c>
      <c r="M25" s="384">
        <f t="shared" si="2"/>
        <v>-1853.4970000000001</v>
      </c>
    </row>
    <row r="26" spans="1:13" ht="23.25" x14ac:dyDescent="0.35">
      <c r="A26" s="389">
        <v>12</v>
      </c>
      <c r="B26" s="383" t="s">
        <v>31</v>
      </c>
      <c r="C26" s="384">
        <v>101.1636</v>
      </c>
      <c r="D26" s="384">
        <v>162.4931</v>
      </c>
      <c r="E26" s="384">
        <v>267.63780000000003</v>
      </c>
      <c r="F26" s="384">
        <v>2304.8955000000001</v>
      </c>
      <c r="G26" s="384">
        <f t="shared" si="4"/>
        <v>2836.19</v>
      </c>
      <c r="H26" s="384">
        <v>97.666300000000007</v>
      </c>
      <c r="I26" s="384">
        <v>175.7364</v>
      </c>
      <c r="J26" s="384">
        <v>400.95229999999998</v>
      </c>
      <c r="K26" s="384">
        <v>1792.2452000000001</v>
      </c>
      <c r="L26" s="384">
        <f t="shared" si="5"/>
        <v>2466.6001999999999</v>
      </c>
      <c r="M26" s="384">
        <f t="shared" si="2"/>
        <v>-369.5898000000002</v>
      </c>
    </row>
    <row r="27" spans="1:13" ht="23.25" x14ac:dyDescent="0.35">
      <c r="A27" s="389">
        <v>13</v>
      </c>
      <c r="B27" s="383" t="s">
        <v>32</v>
      </c>
      <c r="C27" s="384">
        <v>548.21912396000005</v>
      </c>
      <c r="D27" s="384">
        <v>5353.9973963800003</v>
      </c>
      <c r="E27" s="384">
        <v>2963.8505590999998</v>
      </c>
      <c r="F27" s="384">
        <v>28508.735499999999</v>
      </c>
      <c r="G27" s="384">
        <f t="shared" si="4"/>
        <v>37374.802579440002</v>
      </c>
      <c r="H27" s="384">
        <v>552.51589999999999</v>
      </c>
      <c r="I27" s="384">
        <v>1997.8037999999999</v>
      </c>
      <c r="J27" s="384">
        <v>3202.1786000000002</v>
      </c>
      <c r="K27" s="384">
        <v>11868.048199999999</v>
      </c>
      <c r="L27" s="384">
        <f>SUM(H27:K27)</f>
        <v>17620.5465</v>
      </c>
      <c r="M27" s="384">
        <f>L27-G27</f>
        <v>-19754.256079440001</v>
      </c>
    </row>
    <row r="28" spans="1:13" ht="23.25" x14ac:dyDescent="0.35">
      <c r="A28" s="389">
        <v>14</v>
      </c>
      <c r="B28" s="383" t="s">
        <v>33</v>
      </c>
      <c r="C28" s="384">
        <v>0</v>
      </c>
      <c r="D28" s="384">
        <v>10.5406</v>
      </c>
      <c r="E28" s="384">
        <v>98.719399999999993</v>
      </c>
      <c r="F28" s="384">
        <v>1755.72</v>
      </c>
      <c r="G28" s="384">
        <f t="shared" si="4"/>
        <v>1864.98</v>
      </c>
      <c r="H28" s="384">
        <v>0</v>
      </c>
      <c r="I28" s="384">
        <v>11.19</v>
      </c>
      <c r="J28" s="384">
        <v>114.4</v>
      </c>
      <c r="K28" s="384">
        <v>1666.14</v>
      </c>
      <c r="L28" s="384">
        <f t="shared" si="5"/>
        <v>1791.73</v>
      </c>
      <c r="M28" s="384">
        <f t="shared" si="2"/>
        <v>-73.25</v>
      </c>
    </row>
    <row r="29" spans="1:13" ht="23.25" x14ac:dyDescent="0.35">
      <c r="A29" s="390"/>
      <c r="B29" s="391" t="s">
        <v>34</v>
      </c>
      <c r="C29" s="385">
        <f t="shared" ref="C29:L29" si="6">SUM(C15:C28)</f>
        <v>9092.4441239600001</v>
      </c>
      <c r="D29" s="385">
        <f t="shared" si="6"/>
        <v>14011.553796379998</v>
      </c>
      <c r="E29" s="385">
        <f t="shared" si="6"/>
        <v>18477.288759100004</v>
      </c>
      <c r="F29" s="385">
        <f t="shared" si="6"/>
        <v>109811.87059999999</v>
      </c>
      <c r="G29" s="385">
        <f t="shared" si="6"/>
        <v>151393.15727944003</v>
      </c>
      <c r="H29" s="385">
        <f t="shared" si="6"/>
        <v>9844.8111723360016</v>
      </c>
      <c r="I29" s="385">
        <f t="shared" si="6"/>
        <v>11729.246008987999</v>
      </c>
      <c r="J29" s="385">
        <f t="shared" si="6"/>
        <v>18773.340039483999</v>
      </c>
      <c r="K29" s="385">
        <f t="shared" si="6"/>
        <v>96924.080678509999</v>
      </c>
      <c r="L29" s="385">
        <f t="shared" si="6"/>
        <v>137271.47789931801</v>
      </c>
      <c r="M29" s="385">
        <f t="shared" si="2"/>
        <v>-14121.679380122019</v>
      </c>
    </row>
    <row r="30" spans="1:13" ht="23.25" x14ac:dyDescent="0.35">
      <c r="A30" s="390" t="s">
        <v>35</v>
      </c>
      <c r="B30" s="391" t="s">
        <v>36</v>
      </c>
      <c r="C30" s="385"/>
      <c r="D30" s="385"/>
      <c r="E30" s="385"/>
      <c r="F30" s="385"/>
      <c r="G30" s="392"/>
      <c r="H30" s="393"/>
      <c r="I30" s="394"/>
      <c r="J30" s="393"/>
      <c r="K30" s="393"/>
      <c r="L30" s="393"/>
      <c r="M30" s="384"/>
    </row>
    <row r="31" spans="1:13" ht="23.25" x14ac:dyDescent="0.35">
      <c r="A31" s="395">
        <v>1</v>
      </c>
      <c r="B31" s="383" t="s">
        <v>37</v>
      </c>
      <c r="C31" s="384">
        <v>281.44389057299998</v>
      </c>
      <c r="D31" s="384">
        <v>1534.917363969</v>
      </c>
      <c r="E31" s="384">
        <v>2953.8815968909998</v>
      </c>
      <c r="F31" s="384">
        <v>6148.6706828796196</v>
      </c>
      <c r="G31" s="384">
        <f t="shared" ref="G31:G55" si="7">SUM(C31:F31)</f>
        <v>10918.91353431262</v>
      </c>
      <c r="H31" s="384">
        <v>586.33855551499801</v>
      </c>
      <c r="I31" s="384">
        <v>1650.294811964</v>
      </c>
      <c r="J31" s="384">
        <v>2674.0936823870002</v>
      </c>
      <c r="K31" s="384">
        <v>5606.4954645094103</v>
      </c>
      <c r="L31" s="384">
        <f t="shared" ref="L31:L51" si="8">SUM(H31:K31)</f>
        <v>10517.222514375408</v>
      </c>
      <c r="M31" s="384">
        <f t="shared" si="2"/>
        <v>-401.69101993721233</v>
      </c>
    </row>
    <row r="32" spans="1:13" ht="23.25" x14ac:dyDescent="0.35">
      <c r="A32" s="395">
        <v>2</v>
      </c>
      <c r="B32" s="383" t="s">
        <v>38</v>
      </c>
      <c r="C32" s="384">
        <v>2656.4644181230001</v>
      </c>
      <c r="D32" s="384">
        <v>5361.1329435469997</v>
      </c>
      <c r="E32" s="384">
        <v>8482.3774647859991</v>
      </c>
      <c r="F32" s="384">
        <v>9660.0108701480003</v>
      </c>
      <c r="G32" s="384">
        <f t="shared" si="7"/>
        <v>26159.985696603995</v>
      </c>
      <c r="H32" s="384">
        <v>2336.5821059370001</v>
      </c>
      <c r="I32" s="384">
        <v>4928.7893329729995</v>
      </c>
      <c r="J32" s="384">
        <v>6316.8535939160001</v>
      </c>
      <c r="K32" s="384">
        <v>10168.988269985</v>
      </c>
      <c r="L32" s="384">
        <f t="shared" si="8"/>
        <v>23751.213302811</v>
      </c>
      <c r="M32" s="384">
        <f t="shared" si="2"/>
        <v>-2408.772393792995</v>
      </c>
    </row>
    <row r="33" spans="1:13" ht="23.25" x14ac:dyDescent="0.35">
      <c r="A33" s="395">
        <v>3</v>
      </c>
      <c r="B33" s="383" t="s">
        <v>39</v>
      </c>
      <c r="C33" s="384">
        <v>318.44168185268001</v>
      </c>
      <c r="D33" s="384">
        <v>259.70390342799902</v>
      </c>
      <c r="E33" s="384">
        <v>1286.2853721189001</v>
      </c>
      <c r="F33" s="384">
        <v>14782.126537378301</v>
      </c>
      <c r="G33" s="384">
        <f t="shared" si="7"/>
        <v>16646.55749477788</v>
      </c>
      <c r="H33" s="384">
        <v>1608.6304137093</v>
      </c>
      <c r="I33" s="384">
        <v>273.12767829200101</v>
      </c>
      <c r="J33" s="384">
        <v>1505.2934763149501</v>
      </c>
      <c r="K33" s="384">
        <v>15422.729351307</v>
      </c>
      <c r="L33" s="384">
        <f>SUM(H33:K33)</f>
        <v>18809.780919623252</v>
      </c>
      <c r="M33" s="384">
        <f>L33-G33</f>
        <v>2163.2234248453715</v>
      </c>
    </row>
    <row r="34" spans="1:13" ht="23.25" x14ac:dyDescent="0.35">
      <c r="A34" s="395">
        <v>4</v>
      </c>
      <c r="B34" s="383" t="s">
        <v>40</v>
      </c>
      <c r="C34" s="384">
        <v>80.187200000000004</v>
      </c>
      <c r="D34" s="384">
        <v>0</v>
      </c>
      <c r="E34" s="384">
        <v>482.44209999999998</v>
      </c>
      <c r="F34" s="384">
        <v>0</v>
      </c>
      <c r="G34" s="384">
        <f t="shared" si="7"/>
        <v>562.62929999999994</v>
      </c>
      <c r="H34" s="384">
        <v>95.428200000000004</v>
      </c>
      <c r="I34" s="384">
        <v>0</v>
      </c>
      <c r="J34" s="384">
        <v>531.06320000000005</v>
      </c>
      <c r="K34" s="384">
        <v>0</v>
      </c>
      <c r="L34" s="384">
        <f t="shared" si="8"/>
        <v>626.49140000000011</v>
      </c>
      <c r="M34" s="384">
        <f t="shared" si="2"/>
        <v>63.862100000000169</v>
      </c>
    </row>
    <row r="35" spans="1:13" ht="23.25" x14ac:dyDescent="0.35">
      <c r="A35" s="395">
        <v>5</v>
      </c>
      <c r="B35" s="383" t="s">
        <v>41</v>
      </c>
      <c r="C35" s="384">
        <v>0</v>
      </c>
      <c r="D35" s="384">
        <v>172.81881412999999</v>
      </c>
      <c r="E35" s="384">
        <v>247.39066390599999</v>
      </c>
      <c r="F35" s="384">
        <v>1280.8533</v>
      </c>
      <c r="G35" s="384">
        <f t="shared" si="7"/>
        <v>1701.0627780360001</v>
      </c>
      <c r="H35" s="384">
        <v>0</v>
      </c>
      <c r="I35" s="384">
        <v>207.89914435</v>
      </c>
      <c r="J35" s="384">
        <v>274.78179046999998</v>
      </c>
      <c r="K35" s="384">
        <v>1409.98710099</v>
      </c>
      <c r="L35" s="384">
        <f t="shared" si="8"/>
        <v>1892.66803581</v>
      </c>
      <c r="M35" s="384">
        <f t="shared" si="2"/>
        <v>191.60525777399994</v>
      </c>
    </row>
    <row r="36" spans="1:13" ht="23.25" x14ac:dyDescent="0.35">
      <c r="A36" s="395">
        <v>6</v>
      </c>
      <c r="B36" s="383" t="s">
        <v>42</v>
      </c>
      <c r="C36" s="384">
        <v>0</v>
      </c>
      <c r="D36" s="384">
        <v>12.02</v>
      </c>
      <c r="E36" s="384">
        <v>22.26</v>
      </c>
      <c r="F36" s="384">
        <v>413.07</v>
      </c>
      <c r="G36" s="384">
        <f t="shared" si="7"/>
        <v>447.35</v>
      </c>
      <c r="H36" s="384">
        <v>0</v>
      </c>
      <c r="I36" s="384">
        <v>13.69</v>
      </c>
      <c r="J36" s="384">
        <v>27.68</v>
      </c>
      <c r="K36" s="384">
        <v>394.37</v>
      </c>
      <c r="L36" s="384">
        <f t="shared" si="8"/>
        <v>435.74</v>
      </c>
      <c r="M36" s="384">
        <f t="shared" si="2"/>
        <v>-11.610000000000014</v>
      </c>
    </row>
    <row r="37" spans="1:13" ht="23.25" x14ac:dyDescent="0.35">
      <c r="A37" s="395">
        <v>7</v>
      </c>
      <c r="B37" s="383" t="s">
        <v>43</v>
      </c>
      <c r="C37" s="384">
        <v>474.28286500000002</v>
      </c>
      <c r="D37" s="384">
        <v>707.23423500000001</v>
      </c>
      <c r="E37" s="384">
        <v>1075.38285</v>
      </c>
      <c r="F37" s="384">
        <v>6452.6600500000004</v>
      </c>
      <c r="G37" s="384">
        <f t="shared" si="7"/>
        <v>8709.5600000000013</v>
      </c>
      <c r="H37" s="384">
        <v>473.012358333333</v>
      </c>
      <c r="I37" s="384">
        <v>1044.97812</v>
      </c>
      <c r="J37" s="384">
        <v>1531.7331383333301</v>
      </c>
      <c r="K37" s="384">
        <v>7089.4030000000002</v>
      </c>
      <c r="L37" s="384">
        <f t="shared" si="8"/>
        <v>10139.126616666663</v>
      </c>
      <c r="M37" s="384">
        <f t="shared" si="2"/>
        <v>1429.5666166666615</v>
      </c>
    </row>
    <row r="38" spans="1:13" ht="23.25" x14ac:dyDescent="0.35">
      <c r="A38" s="395">
        <v>8</v>
      </c>
      <c r="B38" s="383" t="s">
        <v>44</v>
      </c>
      <c r="C38" s="384">
        <v>0</v>
      </c>
      <c r="D38" s="384">
        <v>0</v>
      </c>
      <c r="E38" s="384">
        <v>56.51</v>
      </c>
      <c r="F38" s="384">
        <v>3323.73</v>
      </c>
      <c r="G38" s="384">
        <f t="shared" si="7"/>
        <v>3380.2400000000002</v>
      </c>
      <c r="H38" s="384">
        <v>0</v>
      </c>
      <c r="I38" s="384">
        <v>0</v>
      </c>
      <c r="J38" s="384">
        <v>64.55</v>
      </c>
      <c r="K38" s="384">
        <v>3375.28</v>
      </c>
      <c r="L38" s="384">
        <f t="shared" si="8"/>
        <v>3439.8300000000004</v>
      </c>
      <c r="M38" s="384">
        <f t="shared" si="2"/>
        <v>59.590000000000146</v>
      </c>
    </row>
    <row r="39" spans="1:13" ht="23.25" x14ac:dyDescent="0.35">
      <c r="A39" s="395">
        <v>9</v>
      </c>
      <c r="B39" s="383" t="s">
        <v>45</v>
      </c>
      <c r="C39" s="384">
        <v>30.36</v>
      </c>
      <c r="D39" s="384">
        <v>228.73</v>
      </c>
      <c r="E39" s="384">
        <v>517.11</v>
      </c>
      <c r="F39" s="384">
        <v>2338.52</v>
      </c>
      <c r="G39" s="384">
        <f t="shared" si="7"/>
        <v>3114.7200000000003</v>
      </c>
      <c r="H39" s="384">
        <v>0</v>
      </c>
      <c r="I39" s="384">
        <v>493.62</v>
      </c>
      <c r="J39" s="384">
        <v>157.57</v>
      </c>
      <c r="K39" s="384">
        <v>2634.16</v>
      </c>
      <c r="L39" s="384">
        <f t="shared" si="8"/>
        <v>3285.35</v>
      </c>
      <c r="M39" s="384">
        <f t="shared" si="2"/>
        <v>170.62999999999965</v>
      </c>
    </row>
    <row r="40" spans="1:13" ht="23.25" x14ac:dyDescent="0.35">
      <c r="A40" s="395">
        <v>10</v>
      </c>
      <c r="B40" s="383" t="s">
        <v>46</v>
      </c>
      <c r="C40" s="384">
        <v>5.7512999999999996</v>
      </c>
      <c r="D40" s="384">
        <v>36.829700000000003</v>
      </c>
      <c r="E40" s="384">
        <v>253.05449999999999</v>
      </c>
      <c r="F40" s="384">
        <v>2239.7177000000001</v>
      </c>
      <c r="G40" s="384">
        <f t="shared" si="7"/>
        <v>2535.3532</v>
      </c>
      <c r="H40" s="384">
        <v>10.6462</v>
      </c>
      <c r="I40" s="384">
        <v>89.533199999999994</v>
      </c>
      <c r="J40" s="384">
        <v>505.01089999999999</v>
      </c>
      <c r="K40" s="384">
        <v>1809.4566</v>
      </c>
      <c r="L40" s="384">
        <f t="shared" si="8"/>
        <v>2414.6468999999997</v>
      </c>
      <c r="M40" s="384">
        <f t="shared" si="2"/>
        <v>-120.70630000000028</v>
      </c>
    </row>
    <row r="41" spans="1:13" ht="23.25" x14ac:dyDescent="0.35">
      <c r="A41" s="395">
        <v>11</v>
      </c>
      <c r="B41" s="383" t="s">
        <v>47</v>
      </c>
      <c r="C41" s="384">
        <v>44.999899999999997</v>
      </c>
      <c r="D41" s="384">
        <v>423.56060000000002</v>
      </c>
      <c r="E41" s="384">
        <v>364.36410000000001</v>
      </c>
      <c r="F41" s="384">
        <v>3199.3262</v>
      </c>
      <c r="G41" s="384">
        <f t="shared" si="7"/>
        <v>4032.2507999999998</v>
      </c>
      <c r="H41" s="384">
        <v>67.563599999999994</v>
      </c>
      <c r="I41" s="384">
        <v>399.90170000000001</v>
      </c>
      <c r="J41" s="384">
        <v>359.4169</v>
      </c>
      <c r="K41" s="384">
        <v>2602.5337</v>
      </c>
      <c r="L41" s="384">
        <f t="shared" si="8"/>
        <v>3429.4159</v>
      </c>
      <c r="M41" s="384">
        <f t="shared" si="2"/>
        <v>-602.83489999999983</v>
      </c>
    </row>
    <row r="42" spans="1:13" ht="23.25" x14ac:dyDescent="0.35">
      <c r="A42" s="395">
        <v>12</v>
      </c>
      <c r="B42" s="383" t="s">
        <v>48</v>
      </c>
      <c r="C42" s="384">
        <v>29.98</v>
      </c>
      <c r="D42" s="384">
        <v>108.96</v>
      </c>
      <c r="E42" s="384">
        <v>777.83</v>
      </c>
      <c r="F42" s="384">
        <v>2717.1</v>
      </c>
      <c r="G42" s="384">
        <f t="shared" si="7"/>
        <v>3633.87</v>
      </c>
      <c r="H42" s="384">
        <v>37.200000000000003</v>
      </c>
      <c r="I42" s="384">
        <v>136.72999999999999</v>
      </c>
      <c r="J42" s="384">
        <v>845.27</v>
      </c>
      <c r="K42" s="384">
        <v>3108.66</v>
      </c>
      <c r="L42" s="384">
        <f t="shared" si="8"/>
        <v>4127.8599999999997</v>
      </c>
      <c r="M42" s="384">
        <f t="shared" si="2"/>
        <v>493.98999999999978</v>
      </c>
    </row>
    <row r="43" spans="1:13" ht="23.25" x14ac:dyDescent="0.35">
      <c r="A43" s="395">
        <v>13</v>
      </c>
      <c r="B43" s="383" t="s">
        <v>49</v>
      </c>
      <c r="C43" s="384">
        <v>0</v>
      </c>
      <c r="D43" s="384">
        <v>213.70349999999999</v>
      </c>
      <c r="E43" s="384">
        <v>110.09</v>
      </c>
      <c r="F43" s="384">
        <v>379.92250000000001</v>
      </c>
      <c r="G43" s="384">
        <f t="shared" si="7"/>
        <v>703.71600000000001</v>
      </c>
      <c r="H43" s="384">
        <v>0</v>
      </c>
      <c r="I43" s="384">
        <v>249.31880000000001</v>
      </c>
      <c r="J43" s="384">
        <v>114.7557</v>
      </c>
      <c r="K43" s="384">
        <v>321.86720000000003</v>
      </c>
      <c r="L43" s="384">
        <f t="shared" si="8"/>
        <v>685.94170000000008</v>
      </c>
      <c r="M43" s="384">
        <f t="shared" si="2"/>
        <v>-17.774299999999926</v>
      </c>
    </row>
    <row r="44" spans="1:13" ht="23.25" x14ac:dyDescent="0.35">
      <c r="A44" s="395">
        <v>14</v>
      </c>
      <c r="B44" s="383" t="s">
        <v>50</v>
      </c>
      <c r="C44" s="384">
        <v>6.8795000000000002</v>
      </c>
      <c r="D44" s="384">
        <v>178.3109</v>
      </c>
      <c r="E44" s="384">
        <v>1569.4118000000001</v>
      </c>
      <c r="F44" s="384">
        <v>6403.8454000000002</v>
      </c>
      <c r="G44" s="384">
        <f t="shared" si="7"/>
        <v>8158.4476000000004</v>
      </c>
      <c r="H44" s="384">
        <v>2213.3200000000002</v>
      </c>
      <c r="I44" s="384">
        <v>160.26</v>
      </c>
      <c r="J44" s="384">
        <v>1730.23</v>
      </c>
      <c r="K44" s="384">
        <v>10149.64</v>
      </c>
      <c r="L44" s="384">
        <f t="shared" si="8"/>
        <v>14253.449999999999</v>
      </c>
      <c r="M44" s="384">
        <f t="shared" si="2"/>
        <v>6095.0023999999985</v>
      </c>
    </row>
    <row r="45" spans="1:13" ht="23.25" x14ac:dyDescent="0.35">
      <c r="A45" s="395">
        <v>15</v>
      </c>
      <c r="B45" s="383" t="s">
        <v>51</v>
      </c>
      <c r="C45" s="384">
        <v>474.681460415</v>
      </c>
      <c r="D45" s="384">
        <v>3697.4833982230002</v>
      </c>
      <c r="E45" s="384">
        <v>7512.9542023869999</v>
      </c>
      <c r="F45" s="384">
        <v>40692.383914774997</v>
      </c>
      <c r="G45" s="384">
        <f t="shared" si="7"/>
        <v>52377.502975800002</v>
      </c>
      <c r="H45" s="384">
        <v>636.32853567400002</v>
      </c>
      <c r="I45" s="384">
        <v>4274.5938073787001</v>
      </c>
      <c r="J45" s="384">
        <v>7929.6029386895098</v>
      </c>
      <c r="K45" s="384">
        <v>47752.649237669</v>
      </c>
      <c r="L45" s="384">
        <f t="shared" si="8"/>
        <v>60593.174519411208</v>
      </c>
      <c r="M45" s="384">
        <f t="shared" si="2"/>
        <v>8215.6715436112063</v>
      </c>
    </row>
    <row r="46" spans="1:13" ht="23.25" x14ac:dyDescent="0.35">
      <c r="A46" s="395">
        <v>16</v>
      </c>
      <c r="B46" s="383" t="s">
        <v>52</v>
      </c>
      <c r="C46" s="384">
        <v>92.068802957000003</v>
      </c>
      <c r="D46" s="384">
        <v>1000.978141702</v>
      </c>
      <c r="E46" s="384">
        <v>6875.2242072669997</v>
      </c>
      <c r="F46" s="384">
        <v>27513.778881015001</v>
      </c>
      <c r="G46" s="384">
        <f t="shared" si="7"/>
        <v>35482.050032940999</v>
      </c>
      <c r="H46" s="384">
        <v>87.327548289000006</v>
      </c>
      <c r="I46" s="384">
        <v>1850.375610349</v>
      </c>
      <c r="J46" s="384">
        <v>6094.0221157779997</v>
      </c>
      <c r="K46" s="384">
        <v>30340.450223971999</v>
      </c>
      <c r="L46" s="384">
        <f t="shared" si="8"/>
        <v>38372.175498387995</v>
      </c>
      <c r="M46" s="384">
        <f t="shared" si="2"/>
        <v>2890.1254654469958</v>
      </c>
    </row>
    <row r="47" spans="1:13" ht="23.25" x14ac:dyDescent="0.35">
      <c r="A47" s="395">
        <v>17</v>
      </c>
      <c r="B47" s="383" t="s">
        <v>53</v>
      </c>
      <c r="C47" s="384">
        <v>1276.8829835617801</v>
      </c>
      <c r="D47" s="384">
        <v>2877.2890081403798</v>
      </c>
      <c r="E47" s="384">
        <v>2793.1199640538398</v>
      </c>
      <c r="F47" s="384">
        <v>30427.31685685</v>
      </c>
      <c r="G47" s="384">
        <f t="shared" si="7"/>
        <v>37374.608812605999</v>
      </c>
      <c r="H47" s="384">
        <v>972.24194790881802</v>
      </c>
      <c r="I47" s="384">
        <v>1592.03992085288</v>
      </c>
      <c r="J47" s="384">
        <v>5234.8202056772998</v>
      </c>
      <c r="K47" s="384">
        <v>33009.404843730998</v>
      </c>
      <c r="L47" s="384">
        <f t="shared" si="8"/>
        <v>40808.506918169995</v>
      </c>
      <c r="M47" s="384">
        <f t="shared" si="2"/>
        <v>3433.8981055639961</v>
      </c>
    </row>
    <row r="48" spans="1:13" ht="23.25" x14ac:dyDescent="0.35">
      <c r="A48" s="395">
        <v>18</v>
      </c>
      <c r="B48" s="383" t="s">
        <v>54</v>
      </c>
      <c r="C48" s="384">
        <v>236.63</v>
      </c>
      <c r="D48" s="384">
        <v>40.42</v>
      </c>
      <c r="E48" s="384">
        <v>677.87</v>
      </c>
      <c r="F48" s="384">
        <v>14938.36</v>
      </c>
      <c r="G48" s="384">
        <f t="shared" si="7"/>
        <v>15893.28</v>
      </c>
      <c r="H48" s="384">
        <v>195.7</v>
      </c>
      <c r="I48" s="384">
        <v>32.25</v>
      </c>
      <c r="J48" s="384">
        <v>673.86</v>
      </c>
      <c r="K48" s="384">
        <v>13267.94</v>
      </c>
      <c r="L48" s="384">
        <f t="shared" si="8"/>
        <v>14169.75</v>
      </c>
      <c r="M48" s="384">
        <f t="shared" si="2"/>
        <v>-1723.5300000000007</v>
      </c>
    </row>
    <row r="49" spans="1:13" ht="23.25" x14ac:dyDescent="0.35">
      <c r="A49" s="395">
        <v>19</v>
      </c>
      <c r="B49" s="383" t="s">
        <v>55</v>
      </c>
      <c r="C49" s="384">
        <v>0</v>
      </c>
      <c r="D49" s="384">
        <v>8.1016227000000001</v>
      </c>
      <c r="E49" s="384">
        <v>94.713300000000004</v>
      </c>
      <c r="F49" s="384">
        <v>329.70310000000001</v>
      </c>
      <c r="G49" s="384">
        <f t="shared" si="7"/>
        <v>432.51802270000002</v>
      </c>
      <c r="H49" s="384">
        <v>0</v>
      </c>
      <c r="I49" s="384">
        <v>15.216100000000001</v>
      </c>
      <c r="J49" s="384">
        <v>440.0729</v>
      </c>
      <c r="K49" s="384">
        <v>918.79390000000001</v>
      </c>
      <c r="L49" s="384">
        <f t="shared" si="8"/>
        <v>1374.0828999999999</v>
      </c>
      <c r="M49" s="384">
        <f t="shared" si="2"/>
        <v>941.56487729999981</v>
      </c>
    </row>
    <row r="50" spans="1:13" ht="23.25" x14ac:dyDescent="0.35">
      <c r="A50" s="395">
        <v>20</v>
      </c>
      <c r="B50" s="383" t="s">
        <v>56</v>
      </c>
      <c r="C50" s="384">
        <v>319.32297495526899</v>
      </c>
      <c r="D50" s="384">
        <v>42.010822666000003</v>
      </c>
      <c r="E50" s="384">
        <v>273.75441712284999</v>
      </c>
      <c r="F50" s="384">
        <v>786.59127725656504</v>
      </c>
      <c r="G50" s="384">
        <f t="shared" si="7"/>
        <v>1421.6794920006841</v>
      </c>
      <c r="H50" s="384">
        <v>270.25973095370802</v>
      </c>
      <c r="I50" s="384">
        <v>49.384114148999998</v>
      </c>
      <c r="J50" s="384">
        <v>480.00850043985002</v>
      </c>
      <c r="K50" s="384">
        <v>986.33772014709996</v>
      </c>
      <c r="L50" s="384">
        <f t="shared" si="8"/>
        <v>1785.990065689658</v>
      </c>
      <c r="M50" s="384">
        <f t="shared" si="2"/>
        <v>364.31057368897382</v>
      </c>
    </row>
    <row r="51" spans="1:13" ht="23.25" x14ac:dyDescent="0.35">
      <c r="A51" s="395">
        <v>21</v>
      </c>
      <c r="B51" s="383" t="s">
        <v>57</v>
      </c>
      <c r="C51" s="384">
        <v>77.032971709000506</v>
      </c>
      <c r="D51" s="384">
        <v>404.571844408998</v>
      </c>
      <c r="E51" s="384">
        <v>389.15647806909698</v>
      </c>
      <c r="F51" s="384">
        <v>4681.3774587479902</v>
      </c>
      <c r="G51" s="384">
        <f t="shared" si="7"/>
        <v>5552.1387529350859</v>
      </c>
      <c r="H51" s="384">
        <v>232.08348619799901</v>
      </c>
      <c r="I51" s="384">
        <v>895.65822614499996</v>
      </c>
      <c r="J51" s="384">
        <v>690.63470504830002</v>
      </c>
      <c r="K51" s="384">
        <v>6832.2776864508496</v>
      </c>
      <c r="L51" s="384">
        <f t="shared" si="8"/>
        <v>8650.6541038421492</v>
      </c>
      <c r="M51" s="384">
        <f t="shared" si="2"/>
        <v>3098.5153509070633</v>
      </c>
    </row>
    <row r="52" spans="1:13" ht="23.25" x14ac:dyDescent="0.35">
      <c r="A52" s="390"/>
      <c r="B52" s="391" t="s">
        <v>58</v>
      </c>
      <c r="C52" s="385">
        <f>SUM(C31:C51)</f>
        <v>6405.4099491467305</v>
      </c>
      <c r="D52" s="385">
        <f t="shared" ref="D52:L52" si="9">SUM(D31:D51)</f>
        <v>17308.776797914375</v>
      </c>
      <c r="E52" s="385">
        <f t="shared" si="9"/>
        <v>36815.183016601695</v>
      </c>
      <c r="F52" s="385">
        <f t="shared" si="9"/>
        <v>178709.0647290505</v>
      </c>
      <c r="G52" s="385">
        <f t="shared" si="9"/>
        <v>239238.43449271328</v>
      </c>
      <c r="H52" s="385">
        <f t="shared" si="9"/>
        <v>9822.6626825181593</v>
      </c>
      <c r="I52" s="385">
        <f t="shared" si="9"/>
        <v>18357.660566453582</v>
      </c>
      <c r="J52" s="385">
        <f t="shared" si="9"/>
        <v>38181.323747054237</v>
      </c>
      <c r="K52" s="385">
        <f t="shared" si="9"/>
        <v>197201.42429876135</v>
      </c>
      <c r="L52" s="385">
        <f t="shared" si="9"/>
        <v>263563.07129478734</v>
      </c>
      <c r="M52" s="385">
        <f t="shared" si="2"/>
        <v>24324.636802074063</v>
      </c>
    </row>
    <row r="53" spans="1:13" ht="23.25" x14ac:dyDescent="0.35">
      <c r="A53" s="390" t="s">
        <v>59</v>
      </c>
      <c r="B53" s="391" t="s">
        <v>60</v>
      </c>
      <c r="C53" s="385"/>
      <c r="D53" s="385"/>
      <c r="E53" s="385"/>
      <c r="F53" s="385"/>
      <c r="G53" s="384"/>
      <c r="H53" s="385"/>
      <c r="I53" s="385"/>
      <c r="J53" s="385"/>
      <c r="K53" s="385"/>
      <c r="L53" s="385"/>
      <c r="M53" s="384"/>
    </row>
    <row r="54" spans="1:13" ht="23.25" x14ac:dyDescent="0.35">
      <c r="A54" s="389">
        <v>1</v>
      </c>
      <c r="B54" s="383" t="s">
        <v>61</v>
      </c>
      <c r="C54" s="384">
        <v>14637.490900000001</v>
      </c>
      <c r="D54" s="384">
        <v>3534.1030000000001</v>
      </c>
      <c r="E54" s="384">
        <v>2701.7961</v>
      </c>
      <c r="F54" s="384">
        <v>391.38</v>
      </c>
      <c r="G54" s="384">
        <f t="shared" si="7"/>
        <v>21264.77</v>
      </c>
      <c r="H54" s="384">
        <v>14977.720238366999</v>
      </c>
      <c r="I54" s="384">
        <v>3506.7556587630002</v>
      </c>
      <c r="J54" s="384">
        <v>2737.4108841500001</v>
      </c>
      <c r="K54" s="384">
        <v>578.13456473899998</v>
      </c>
      <c r="L54" s="384">
        <f t="shared" ref="L54:L55" si="10">SUM(H54:K54)</f>
        <v>21800.021346019003</v>
      </c>
      <c r="M54" s="384">
        <f t="shared" si="2"/>
        <v>535.25134601900209</v>
      </c>
    </row>
    <row r="55" spans="1:13" ht="23.25" x14ac:dyDescent="0.35">
      <c r="A55" s="395">
        <v>2</v>
      </c>
      <c r="B55" s="383" t="s">
        <v>62</v>
      </c>
      <c r="C55" s="384">
        <v>8466.0571340999995</v>
      </c>
      <c r="D55" s="384">
        <v>1719.4119424</v>
      </c>
      <c r="E55" s="384">
        <v>1176.9953184999999</v>
      </c>
      <c r="F55" s="384">
        <v>0</v>
      </c>
      <c r="G55" s="384">
        <f t="shared" si="7"/>
        <v>11362.464394999999</v>
      </c>
      <c r="H55" s="384">
        <v>8246.9189999999999</v>
      </c>
      <c r="I55" s="384">
        <v>1672.2806</v>
      </c>
      <c r="J55" s="384">
        <v>1212.3969999999999</v>
      </c>
      <c r="K55" s="384">
        <v>0</v>
      </c>
      <c r="L55" s="384">
        <f t="shared" si="10"/>
        <v>11131.596600000001</v>
      </c>
      <c r="M55" s="384">
        <f t="shared" si="2"/>
        <v>-230.8677949999983</v>
      </c>
    </row>
    <row r="56" spans="1:13" ht="23.25" x14ac:dyDescent="0.35">
      <c r="A56" s="389"/>
      <c r="B56" s="396" t="s">
        <v>63</v>
      </c>
      <c r="C56" s="384">
        <f t="shared" ref="C56:L56" si="11">SUM(C54:C55)</f>
        <v>23103.5480341</v>
      </c>
      <c r="D56" s="384">
        <f t="shared" si="11"/>
        <v>5253.5149424000001</v>
      </c>
      <c r="E56" s="384">
        <f t="shared" si="11"/>
        <v>3878.7914185</v>
      </c>
      <c r="F56" s="384">
        <f t="shared" si="11"/>
        <v>391.38</v>
      </c>
      <c r="G56" s="384">
        <f t="shared" si="11"/>
        <v>32627.234394999999</v>
      </c>
      <c r="H56" s="384">
        <f t="shared" si="11"/>
        <v>23224.639238366999</v>
      </c>
      <c r="I56" s="384">
        <f t="shared" si="11"/>
        <v>5179.0362587630007</v>
      </c>
      <c r="J56" s="384">
        <f t="shared" si="11"/>
        <v>3949.8078841500001</v>
      </c>
      <c r="K56" s="384">
        <f t="shared" si="11"/>
        <v>578.13456473899998</v>
      </c>
      <c r="L56" s="384">
        <f t="shared" si="11"/>
        <v>32931.617946019003</v>
      </c>
      <c r="M56" s="385">
        <f t="shared" si="2"/>
        <v>304.38355101900379</v>
      </c>
    </row>
    <row r="57" spans="1:13" ht="23.25" x14ac:dyDescent="0.35">
      <c r="A57" s="391" t="s">
        <v>64</v>
      </c>
      <c r="B57" s="378"/>
      <c r="C57" s="385">
        <f t="shared" ref="C57:L57" si="12">SUM(C13+C29+C52)</f>
        <v>46064.864589507728</v>
      </c>
      <c r="D57" s="385">
        <f t="shared" si="12"/>
        <v>72254.405773582374</v>
      </c>
      <c r="E57" s="385">
        <f t="shared" si="12"/>
        <v>101069.8764465017</v>
      </c>
      <c r="F57" s="385">
        <f t="shared" si="12"/>
        <v>425012.86177201848</v>
      </c>
      <c r="G57" s="385">
        <f t="shared" si="12"/>
        <v>644402.00858161028</v>
      </c>
      <c r="H57" s="385">
        <f t="shared" si="12"/>
        <v>50963.501064054159</v>
      </c>
      <c r="I57" s="385">
        <f t="shared" si="12"/>
        <v>71793.366515359579</v>
      </c>
      <c r="J57" s="385">
        <f t="shared" si="12"/>
        <v>104502.39213169123</v>
      </c>
      <c r="K57" s="385">
        <f t="shared" si="12"/>
        <v>438221.91084764036</v>
      </c>
      <c r="L57" s="385">
        <f t="shared" si="12"/>
        <v>665481.17055874539</v>
      </c>
      <c r="M57" s="385">
        <f t="shared" si="2"/>
        <v>21079.161977135111</v>
      </c>
    </row>
    <row r="58" spans="1:13" ht="23.25" x14ac:dyDescent="0.35">
      <c r="A58" s="391" t="s">
        <v>540</v>
      </c>
      <c r="B58" s="391"/>
      <c r="C58" s="385">
        <f>SUM(C56:C57)</f>
        <v>69168.412623607728</v>
      </c>
      <c r="D58" s="385">
        <f t="shared" ref="D58:L58" si="13">SUM(D56:D57)</f>
        <v>77507.920715982371</v>
      </c>
      <c r="E58" s="385">
        <f t="shared" si="13"/>
        <v>104948.6678650017</v>
      </c>
      <c r="F58" s="385">
        <f t="shared" si="13"/>
        <v>425404.24177201849</v>
      </c>
      <c r="G58" s="385">
        <f t="shared" si="13"/>
        <v>677029.24297661032</v>
      </c>
      <c r="H58" s="385">
        <f t="shared" si="13"/>
        <v>74188.140302421161</v>
      </c>
      <c r="I58" s="385">
        <f t="shared" si="13"/>
        <v>76972.402774122573</v>
      </c>
      <c r="J58" s="385">
        <f t="shared" si="13"/>
        <v>108452.20001584123</v>
      </c>
      <c r="K58" s="385">
        <f t="shared" si="13"/>
        <v>438800.04541237938</v>
      </c>
      <c r="L58" s="385">
        <f t="shared" si="13"/>
        <v>698412.78850476444</v>
      </c>
      <c r="M58" s="385">
        <f t="shared" si="2"/>
        <v>21383.545528154122</v>
      </c>
    </row>
    <row r="59" spans="1:13" ht="23.25" x14ac:dyDescent="0.35">
      <c r="A59" s="390" t="s">
        <v>66</v>
      </c>
      <c r="B59" s="391" t="s">
        <v>67</v>
      </c>
      <c r="C59" s="385"/>
      <c r="D59" s="385"/>
      <c r="E59" s="385"/>
      <c r="F59" s="385"/>
      <c r="G59" s="392"/>
      <c r="H59" s="385"/>
      <c r="I59" s="385"/>
      <c r="J59" s="385"/>
      <c r="K59" s="385"/>
      <c r="L59" s="385"/>
      <c r="M59" s="384"/>
    </row>
    <row r="60" spans="1:13" ht="23.25" x14ac:dyDescent="0.35">
      <c r="A60" s="395">
        <v>1</v>
      </c>
      <c r="B60" s="383" t="s">
        <v>68</v>
      </c>
      <c r="C60" s="384">
        <v>1879.8307</v>
      </c>
      <c r="D60" s="384">
        <v>0</v>
      </c>
      <c r="E60" s="384">
        <v>0</v>
      </c>
      <c r="F60" s="384">
        <v>0</v>
      </c>
      <c r="G60" s="384">
        <f t="shared" ref="G60:G62" si="14">SUM(C60:F60)</f>
        <v>1879.8307</v>
      </c>
      <c r="H60" s="384">
        <v>1851.2636</v>
      </c>
      <c r="I60" s="384">
        <v>0</v>
      </c>
      <c r="J60" s="384">
        <v>0</v>
      </c>
      <c r="K60" s="384">
        <v>0</v>
      </c>
      <c r="L60" s="384">
        <f t="shared" ref="L60:L62" si="15">SUM(H60:K60)</f>
        <v>1851.2636</v>
      </c>
      <c r="M60" s="384">
        <f t="shared" si="2"/>
        <v>-28.567099999999982</v>
      </c>
    </row>
    <row r="61" spans="1:13" ht="23.25" x14ac:dyDescent="0.35">
      <c r="A61" s="395">
        <v>2</v>
      </c>
      <c r="B61" s="383" t="s">
        <v>69</v>
      </c>
      <c r="C61" s="384">
        <v>11929.8338</v>
      </c>
      <c r="D61" s="384">
        <v>6098.9362000000001</v>
      </c>
      <c r="E61" s="384">
        <v>7010.0690999999997</v>
      </c>
      <c r="F61" s="384">
        <v>6110.2152999999998</v>
      </c>
      <c r="G61" s="384">
        <f t="shared" si="14"/>
        <v>31149.054400000001</v>
      </c>
      <c r="H61" s="384">
        <v>9660.776307184</v>
      </c>
      <c r="I61" s="384">
        <v>7920.1271100040003</v>
      </c>
      <c r="J61" s="384">
        <v>10907.537415753</v>
      </c>
      <c r="K61" s="384">
        <v>14804.27</v>
      </c>
      <c r="L61" s="384">
        <f t="shared" si="15"/>
        <v>43292.710832940997</v>
      </c>
      <c r="M61" s="384">
        <f t="shared" si="2"/>
        <v>12143.656432940996</v>
      </c>
    </row>
    <row r="62" spans="1:13" ht="23.25" x14ac:dyDescent="0.35">
      <c r="A62" s="395">
        <v>3</v>
      </c>
      <c r="B62" s="383" t="s">
        <v>70</v>
      </c>
      <c r="C62" s="384">
        <v>0</v>
      </c>
      <c r="D62" s="384">
        <v>3.92</v>
      </c>
      <c r="E62" s="384">
        <v>75.22</v>
      </c>
      <c r="F62" s="384">
        <v>91.44</v>
      </c>
      <c r="G62" s="384">
        <f t="shared" si="14"/>
        <v>170.57999999999998</v>
      </c>
      <c r="H62" s="384">
        <v>0</v>
      </c>
      <c r="I62" s="384">
        <v>3.92</v>
      </c>
      <c r="J62" s="384">
        <v>75.22</v>
      </c>
      <c r="K62" s="384">
        <v>91.44</v>
      </c>
      <c r="L62" s="384">
        <f t="shared" si="15"/>
        <v>170.57999999999998</v>
      </c>
      <c r="M62" s="384">
        <f t="shared" si="2"/>
        <v>0</v>
      </c>
    </row>
    <row r="63" spans="1:13" ht="23.25" x14ac:dyDescent="0.35">
      <c r="A63" s="390"/>
      <c r="B63" s="391" t="s">
        <v>71</v>
      </c>
      <c r="C63" s="385">
        <f>SUM(C60:C62)</f>
        <v>13809.664500000001</v>
      </c>
      <c r="D63" s="385">
        <f t="shared" ref="D63:L63" si="16">SUM(D60:D62)</f>
        <v>6102.8562000000002</v>
      </c>
      <c r="E63" s="385">
        <f t="shared" si="16"/>
        <v>7085.2891</v>
      </c>
      <c r="F63" s="385">
        <f t="shared" si="16"/>
        <v>6201.6552999999994</v>
      </c>
      <c r="G63" s="385">
        <f t="shared" si="16"/>
        <v>33199.465100000001</v>
      </c>
      <c r="H63" s="385">
        <f t="shared" si="16"/>
        <v>11512.039907184</v>
      </c>
      <c r="I63" s="385">
        <f t="shared" si="16"/>
        <v>7924.0471100040004</v>
      </c>
      <c r="J63" s="385">
        <f t="shared" si="16"/>
        <v>10982.757415753</v>
      </c>
      <c r="K63" s="385">
        <f t="shared" si="16"/>
        <v>14895.710000000001</v>
      </c>
      <c r="L63" s="385">
        <f t="shared" si="16"/>
        <v>45314.554432940997</v>
      </c>
      <c r="M63" s="385">
        <f t="shared" si="2"/>
        <v>12115.089332940996</v>
      </c>
    </row>
    <row r="64" spans="1:13" ht="23.25" x14ac:dyDescent="0.35">
      <c r="A64" s="395" t="s">
        <v>72</v>
      </c>
      <c r="B64" s="383" t="s">
        <v>73</v>
      </c>
      <c r="C64" s="384">
        <v>0</v>
      </c>
      <c r="D64" s="384">
        <v>0</v>
      </c>
      <c r="E64" s="384">
        <v>1722.9958999999999</v>
      </c>
      <c r="F64" s="384">
        <v>294.28190000000001</v>
      </c>
      <c r="G64" s="384">
        <f>SUM(C64:F64)</f>
        <v>2017.2777999999998</v>
      </c>
      <c r="H64" s="384">
        <v>0</v>
      </c>
      <c r="I64" s="384">
        <v>0</v>
      </c>
      <c r="J64" s="384">
        <v>1848.1706999999999</v>
      </c>
      <c r="K64" s="384">
        <v>342.51510000000002</v>
      </c>
      <c r="L64" s="384">
        <f>SUM(H64:K64)</f>
        <v>2190.6857999999997</v>
      </c>
      <c r="M64" s="384">
        <f t="shared" si="2"/>
        <v>173.4079999999999</v>
      </c>
    </row>
    <row r="65" spans="1:13" ht="23.25" x14ac:dyDescent="0.35">
      <c r="A65" s="397"/>
      <c r="B65" s="398" t="s">
        <v>74</v>
      </c>
      <c r="C65" s="385">
        <f>SUM(C64)</f>
        <v>0</v>
      </c>
      <c r="D65" s="385">
        <f t="shared" ref="D65:L65" si="17">SUM(D64)</f>
        <v>0</v>
      </c>
      <c r="E65" s="385">
        <f t="shared" si="17"/>
        <v>1722.9958999999999</v>
      </c>
      <c r="F65" s="385">
        <f t="shared" si="17"/>
        <v>294.28190000000001</v>
      </c>
      <c r="G65" s="385">
        <f t="shared" si="17"/>
        <v>2017.2777999999998</v>
      </c>
      <c r="H65" s="385">
        <f t="shared" si="17"/>
        <v>0</v>
      </c>
      <c r="I65" s="385">
        <f t="shared" si="17"/>
        <v>0</v>
      </c>
      <c r="J65" s="385">
        <f t="shared" si="17"/>
        <v>1848.1706999999999</v>
      </c>
      <c r="K65" s="385">
        <f t="shared" si="17"/>
        <v>342.51510000000002</v>
      </c>
      <c r="L65" s="385">
        <f t="shared" si="17"/>
        <v>2190.6857999999997</v>
      </c>
      <c r="M65" s="385">
        <f t="shared" si="2"/>
        <v>173.4079999999999</v>
      </c>
    </row>
    <row r="66" spans="1:13" ht="23.25" x14ac:dyDescent="0.35">
      <c r="A66" s="397" t="s">
        <v>75</v>
      </c>
      <c r="B66" s="398" t="s">
        <v>76</v>
      </c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</row>
    <row r="67" spans="1:13" ht="23.25" x14ac:dyDescent="0.35">
      <c r="A67" s="395">
        <v>1</v>
      </c>
      <c r="B67" s="399" t="s">
        <v>77</v>
      </c>
      <c r="C67" s="384">
        <v>71.569999999999993</v>
      </c>
      <c r="D67" s="384">
        <v>126.06</v>
      </c>
      <c r="E67" s="384">
        <v>501.50560000000002</v>
      </c>
      <c r="F67" s="384">
        <v>445.18</v>
      </c>
      <c r="G67" s="384">
        <f t="shared" ref="G67:G73" si="18">SUM(C67:F67)</f>
        <v>1144.3156000000001</v>
      </c>
      <c r="H67" s="384">
        <v>138.19999999999999</v>
      </c>
      <c r="I67" s="384">
        <v>42.62</v>
      </c>
      <c r="J67" s="384">
        <v>779.29</v>
      </c>
      <c r="K67" s="384">
        <v>608.54999999999995</v>
      </c>
      <c r="L67" s="384">
        <f t="shared" ref="L67:L68" si="19">SUM(H67:K67)</f>
        <v>1568.6599999999999</v>
      </c>
      <c r="M67" s="384">
        <f t="shared" si="2"/>
        <v>424.34439999999972</v>
      </c>
    </row>
    <row r="68" spans="1:13" ht="23.25" x14ac:dyDescent="0.35">
      <c r="A68" s="395">
        <v>2</v>
      </c>
      <c r="B68" s="399" t="s">
        <v>78</v>
      </c>
      <c r="C68" s="384">
        <v>45.68</v>
      </c>
      <c r="D68" s="384">
        <v>561.03</v>
      </c>
      <c r="E68" s="384">
        <v>332.34</v>
      </c>
      <c r="F68" s="384">
        <v>594.29999999999995</v>
      </c>
      <c r="G68" s="384">
        <f t="shared" si="18"/>
        <v>1533.35</v>
      </c>
      <c r="H68" s="384">
        <v>117.019961</v>
      </c>
      <c r="I68" s="384">
        <v>753.80044299999997</v>
      </c>
      <c r="J68" s="384">
        <v>378.654337</v>
      </c>
      <c r="K68" s="384">
        <v>915.26693499999999</v>
      </c>
      <c r="L68" s="384">
        <f t="shared" si="19"/>
        <v>2164.7416760000001</v>
      </c>
      <c r="M68" s="384">
        <f t="shared" si="2"/>
        <v>631.39167600000019</v>
      </c>
    </row>
    <row r="69" spans="1:13" ht="23.25" x14ac:dyDescent="0.35">
      <c r="A69" s="397"/>
      <c r="B69" s="398" t="s">
        <v>79</v>
      </c>
      <c r="C69" s="385">
        <f>SUM(C67:C68)</f>
        <v>117.25</v>
      </c>
      <c r="D69" s="385">
        <f t="shared" ref="D69:L69" si="20">SUM(D67:D68)</f>
        <v>687.08999999999992</v>
      </c>
      <c r="E69" s="385">
        <f t="shared" si="20"/>
        <v>833.84559999999999</v>
      </c>
      <c r="F69" s="385">
        <f t="shared" si="20"/>
        <v>1039.48</v>
      </c>
      <c r="G69" s="385">
        <f t="shared" si="20"/>
        <v>2677.6656000000003</v>
      </c>
      <c r="H69" s="385">
        <f t="shared" si="20"/>
        <v>255.21996099999998</v>
      </c>
      <c r="I69" s="385">
        <f t="shared" si="20"/>
        <v>796.42044299999998</v>
      </c>
      <c r="J69" s="385">
        <f t="shared" si="20"/>
        <v>1157.9443369999999</v>
      </c>
      <c r="K69" s="385">
        <f t="shared" si="20"/>
        <v>1523.8169349999998</v>
      </c>
      <c r="L69" s="385">
        <f t="shared" si="20"/>
        <v>3733.401676</v>
      </c>
      <c r="M69" s="385">
        <f t="shared" si="2"/>
        <v>1055.7360759999997</v>
      </c>
    </row>
    <row r="70" spans="1:13" ht="23.25" x14ac:dyDescent="0.35">
      <c r="A70" s="342" t="s">
        <v>80</v>
      </c>
      <c r="B70" s="343" t="s">
        <v>81</v>
      </c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</row>
    <row r="71" spans="1:13" ht="23.25" x14ac:dyDescent="0.35">
      <c r="A71" s="397">
        <v>1</v>
      </c>
      <c r="B71" s="400" t="s">
        <v>82</v>
      </c>
      <c r="C71" s="385">
        <v>0</v>
      </c>
      <c r="D71" s="385">
        <v>0</v>
      </c>
      <c r="E71" s="385">
        <v>0</v>
      </c>
      <c r="F71" s="385">
        <v>0</v>
      </c>
      <c r="G71" s="384">
        <f t="shared" si="18"/>
        <v>0</v>
      </c>
      <c r="H71" s="385">
        <v>0</v>
      </c>
      <c r="I71" s="385">
        <v>0</v>
      </c>
      <c r="J71" s="385">
        <v>0</v>
      </c>
      <c r="K71" s="385">
        <v>0</v>
      </c>
      <c r="L71" s="384">
        <f t="shared" ref="L71:L72" si="21">SUM(H71:K71)</f>
        <v>0</v>
      </c>
      <c r="M71" s="384">
        <f t="shared" ref="M71:M72" si="22">L71-G71</f>
        <v>0</v>
      </c>
    </row>
    <row r="72" spans="1:13" ht="23.25" x14ac:dyDescent="0.35">
      <c r="A72" s="397"/>
      <c r="B72" s="343" t="s">
        <v>83</v>
      </c>
      <c r="C72" s="385">
        <f>SUM(C71)</f>
        <v>0</v>
      </c>
      <c r="D72" s="385">
        <f t="shared" ref="D72:H72" si="23">SUM(D71)</f>
        <v>0</v>
      </c>
      <c r="E72" s="385">
        <f t="shared" si="23"/>
        <v>0</v>
      </c>
      <c r="F72" s="385">
        <f t="shared" si="23"/>
        <v>0</v>
      </c>
      <c r="G72" s="385">
        <f t="shared" si="18"/>
        <v>0</v>
      </c>
      <c r="H72" s="385">
        <f t="shared" si="23"/>
        <v>0</v>
      </c>
      <c r="I72" s="385">
        <f>SUM(I71)</f>
        <v>0</v>
      </c>
      <c r="J72" s="385">
        <f>SUM(J71)</f>
        <v>0</v>
      </c>
      <c r="K72" s="385">
        <f>SUM(K71)</f>
        <v>0</v>
      </c>
      <c r="L72" s="385">
        <f t="shared" si="21"/>
        <v>0</v>
      </c>
      <c r="M72" s="385">
        <f t="shared" si="22"/>
        <v>0</v>
      </c>
    </row>
    <row r="73" spans="1:13" ht="23.25" x14ac:dyDescent="0.35">
      <c r="A73" s="397"/>
      <c r="B73" s="398" t="s">
        <v>411</v>
      </c>
      <c r="C73" s="385">
        <f>SUM(C58+C63+C65+C69+C72)</f>
        <v>83095.327123607727</v>
      </c>
      <c r="D73" s="385">
        <f>SUM(D58+D63+D65+D69+D72)</f>
        <v>84297.866915982362</v>
      </c>
      <c r="E73" s="385">
        <f>SUM(E58+E63+E65+E69+E72)</f>
        <v>114590.79846500169</v>
      </c>
      <c r="F73" s="385">
        <f>SUM(F58+F63+F65+F69+F72)</f>
        <v>432939.65897201846</v>
      </c>
      <c r="G73" s="385">
        <f t="shared" si="18"/>
        <v>714923.65147661022</v>
      </c>
      <c r="H73" s="385">
        <f>SUM(H58+H63+H65+H69+H72)</f>
        <v>85955.400170605164</v>
      </c>
      <c r="I73" s="385">
        <f>SUM(I58+I63+I65+I69+I72)</f>
        <v>85692.870327126569</v>
      </c>
      <c r="J73" s="385">
        <f>SUM(J58+J63+J65+J69+J72)</f>
        <v>122441.07246859423</v>
      </c>
      <c r="K73" s="385">
        <f>SUM(K58+K63+K65+K69+K72)</f>
        <v>455562.08744737942</v>
      </c>
      <c r="L73" s="385">
        <f>SUM(L58+L63+L65+L69+L72)</f>
        <v>749651.43041370541</v>
      </c>
      <c r="M73" s="385">
        <f t="shared" si="2"/>
        <v>34727.778937095194</v>
      </c>
    </row>
  </sheetData>
  <mergeCells count="9">
    <mergeCell ref="A14:B14"/>
    <mergeCell ref="A2:M2"/>
    <mergeCell ref="A3:M3"/>
    <mergeCell ref="K5:M5"/>
    <mergeCell ref="A6:A7"/>
    <mergeCell ref="B6:B7"/>
    <mergeCell ref="C6:G6"/>
    <mergeCell ref="H6:L6"/>
    <mergeCell ref="M6:M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0" sqref="H10"/>
    </sheetView>
  </sheetViews>
  <sheetFormatPr defaultRowHeight="25.5" x14ac:dyDescent="0.35"/>
  <cols>
    <col min="1" max="1" width="11" style="401" customWidth="1"/>
    <col min="2" max="2" width="69.140625" style="401" customWidth="1"/>
    <col min="3" max="3" width="28" style="401" customWidth="1"/>
    <col min="4" max="4" width="33.28515625" style="401" customWidth="1"/>
    <col min="5" max="5" width="30.140625" style="401" customWidth="1"/>
    <col min="6" max="6" width="13.85546875" style="401" customWidth="1"/>
    <col min="7" max="7" width="15.28515625" style="401" customWidth="1"/>
    <col min="8" max="8" width="24.28515625" style="401" customWidth="1"/>
    <col min="9" max="9" width="27.5703125" style="401" customWidth="1"/>
    <col min="10" max="253" width="9.140625" style="401"/>
    <col min="254" max="254" width="3.42578125" style="401" customWidth="1"/>
    <col min="255" max="255" width="4.140625" style="401" bestFit="1" customWidth="1"/>
    <col min="256" max="256" width="15" style="401" customWidth="1"/>
    <col min="257" max="257" width="18.7109375" style="401" customWidth="1"/>
    <col min="258" max="258" width="16.7109375" style="401" customWidth="1"/>
    <col min="259" max="259" width="20.7109375" style="401" customWidth="1"/>
    <col min="260" max="260" width="16" style="401" bestFit="1" customWidth="1"/>
    <col min="261" max="261" width="10.7109375" style="401" bestFit="1" customWidth="1"/>
    <col min="262" max="509" width="9.140625" style="401"/>
    <col min="510" max="510" width="3.42578125" style="401" customWidth="1"/>
    <col min="511" max="511" width="4.140625" style="401" bestFit="1" customWidth="1"/>
    <col min="512" max="512" width="15" style="401" customWidth="1"/>
    <col min="513" max="513" width="18.7109375" style="401" customWidth="1"/>
    <col min="514" max="514" width="16.7109375" style="401" customWidth="1"/>
    <col min="515" max="515" width="20.7109375" style="401" customWidth="1"/>
    <col min="516" max="516" width="16" style="401" bestFit="1" customWidth="1"/>
    <col min="517" max="517" width="10.7109375" style="401" bestFit="1" customWidth="1"/>
    <col min="518" max="765" width="9.140625" style="401"/>
    <col min="766" max="766" width="3.42578125" style="401" customWidth="1"/>
    <col min="767" max="767" width="4.140625" style="401" bestFit="1" customWidth="1"/>
    <col min="768" max="768" width="15" style="401" customWidth="1"/>
    <col min="769" max="769" width="18.7109375" style="401" customWidth="1"/>
    <col min="770" max="770" width="16.7109375" style="401" customWidth="1"/>
    <col min="771" max="771" width="20.7109375" style="401" customWidth="1"/>
    <col min="772" max="772" width="16" style="401" bestFit="1" customWidth="1"/>
    <col min="773" max="773" width="10.7109375" style="401" bestFit="1" customWidth="1"/>
    <col min="774" max="1021" width="9.140625" style="401"/>
    <col min="1022" max="1022" width="3.42578125" style="401" customWidth="1"/>
    <col min="1023" max="1023" width="4.140625" style="401" bestFit="1" customWidth="1"/>
    <col min="1024" max="1024" width="15" style="401" customWidth="1"/>
    <col min="1025" max="1025" width="18.7109375" style="401" customWidth="1"/>
    <col min="1026" max="1026" width="16.7109375" style="401" customWidth="1"/>
    <col min="1027" max="1027" width="20.7109375" style="401" customWidth="1"/>
    <col min="1028" max="1028" width="16" style="401" bestFit="1" customWidth="1"/>
    <col min="1029" max="1029" width="10.7109375" style="401" bestFit="1" customWidth="1"/>
    <col min="1030" max="1277" width="9.140625" style="401"/>
    <col min="1278" max="1278" width="3.42578125" style="401" customWidth="1"/>
    <col min="1279" max="1279" width="4.140625" style="401" bestFit="1" customWidth="1"/>
    <col min="1280" max="1280" width="15" style="401" customWidth="1"/>
    <col min="1281" max="1281" width="18.7109375" style="401" customWidth="1"/>
    <col min="1282" max="1282" width="16.7109375" style="401" customWidth="1"/>
    <col min="1283" max="1283" width="20.7109375" style="401" customWidth="1"/>
    <col min="1284" max="1284" width="16" style="401" bestFit="1" customWidth="1"/>
    <col min="1285" max="1285" width="10.7109375" style="401" bestFit="1" customWidth="1"/>
    <col min="1286" max="1533" width="9.140625" style="401"/>
    <col min="1534" max="1534" width="3.42578125" style="401" customWidth="1"/>
    <col min="1535" max="1535" width="4.140625" style="401" bestFit="1" customWidth="1"/>
    <col min="1536" max="1536" width="15" style="401" customWidth="1"/>
    <col min="1537" max="1537" width="18.7109375" style="401" customWidth="1"/>
    <col min="1538" max="1538" width="16.7109375" style="401" customWidth="1"/>
    <col min="1539" max="1539" width="20.7109375" style="401" customWidth="1"/>
    <col min="1540" max="1540" width="16" style="401" bestFit="1" customWidth="1"/>
    <col min="1541" max="1541" width="10.7109375" style="401" bestFit="1" customWidth="1"/>
    <col min="1542" max="1789" width="9.140625" style="401"/>
    <col min="1790" max="1790" width="3.42578125" style="401" customWidth="1"/>
    <col min="1791" max="1791" width="4.140625" style="401" bestFit="1" customWidth="1"/>
    <col min="1792" max="1792" width="15" style="401" customWidth="1"/>
    <col min="1793" max="1793" width="18.7109375" style="401" customWidth="1"/>
    <col min="1794" max="1794" width="16.7109375" style="401" customWidth="1"/>
    <col min="1795" max="1795" width="20.7109375" style="401" customWidth="1"/>
    <col min="1796" max="1796" width="16" style="401" bestFit="1" customWidth="1"/>
    <col min="1797" max="1797" width="10.7109375" style="401" bestFit="1" customWidth="1"/>
    <col min="1798" max="2045" width="9.140625" style="401"/>
    <col min="2046" max="2046" width="3.42578125" style="401" customWidth="1"/>
    <col min="2047" max="2047" width="4.140625" style="401" bestFit="1" customWidth="1"/>
    <col min="2048" max="2048" width="15" style="401" customWidth="1"/>
    <col min="2049" max="2049" width="18.7109375" style="401" customWidth="1"/>
    <col min="2050" max="2050" width="16.7109375" style="401" customWidth="1"/>
    <col min="2051" max="2051" width="20.7109375" style="401" customWidth="1"/>
    <col min="2052" max="2052" width="16" style="401" bestFit="1" customWidth="1"/>
    <col min="2053" max="2053" width="10.7109375" style="401" bestFit="1" customWidth="1"/>
    <col min="2054" max="2301" width="9.140625" style="401"/>
    <col min="2302" max="2302" width="3.42578125" style="401" customWidth="1"/>
    <col min="2303" max="2303" width="4.140625" style="401" bestFit="1" customWidth="1"/>
    <col min="2304" max="2304" width="15" style="401" customWidth="1"/>
    <col min="2305" max="2305" width="18.7109375" style="401" customWidth="1"/>
    <col min="2306" max="2306" width="16.7109375" style="401" customWidth="1"/>
    <col min="2307" max="2307" width="20.7109375" style="401" customWidth="1"/>
    <col min="2308" max="2308" width="16" style="401" bestFit="1" customWidth="1"/>
    <col min="2309" max="2309" width="10.7109375" style="401" bestFit="1" customWidth="1"/>
    <col min="2310" max="2557" width="9.140625" style="401"/>
    <col min="2558" max="2558" width="3.42578125" style="401" customWidth="1"/>
    <col min="2559" max="2559" width="4.140625" style="401" bestFit="1" customWidth="1"/>
    <col min="2560" max="2560" width="15" style="401" customWidth="1"/>
    <col min="2561" max="2561" width="18.7109375" style="401" customWidth="1"/>
    <col min="2562" max="2562" width="16.7109375" style="401" customWidth="1"/>
    <col min="2563" max="2563" width="20.7109375" style="401" customWidth="1"/>
    <col min="2564" max="2564" width="16" style="401" bestFit="1" customWidth="1"/>
    <col min="2565" max="2565" width="10.7109375" style="401" bestFit="1" customWidth="1"/>
    <col min="2566" max="2813" width="9.140625" style="401"/>
    <col min="2814" max="2814" width="3.42578125" style="401" customWidth="1"/>
    <col min="2815" max="2815" width="4.140625" style="401" bestFit="1" customWidth="1"/>
    <col min="2816" max="2816" width="15" style="401" customWidth="1"/>
    <col min="2817" max="2817" width="18.7109375" style="401" customWidth="1"/>
    <col min="2818" max="2818" width="16.7109375" style="401" customWidth="1"/>
    <col min="2819" max="2819" width="20.7109375" style="401" customWidth="1"/>
    <col min="2820" max="2820" width="16" style="401" bestFit="1" customWidth="1"/>
    <col min="2821" max="2821" width="10.7109375" style="401" bestFit="1" customWidth="1"/>
    <col min="2822" max="3069" width="9.140625" style="401"/>
    <col min="3070" max="3070" width="3.42578125" style="401" customWidth="1"/>
    <col min="3071" max="3071" width="4.140625" style="401" bestFit="1" customWidth="1"/>
    <col min="3072" max="3072" width="15" style="401" customWidth="1"/>
    <col min="3073" max="3073" width="18.7109375" style="401" customWidth="1"/>
    <col min="3074" max="3074" width="16.7109375" style="401" customWidth="1"/>
    <col min="3075" max="3075" width="20.7109375" style="401" customWidth="1"/>
    <col min="3076" max="3076" width="16" style="401" bestFit="1" customWidth="1"/>
    <col min="3077" max="3077" width="10.7109375" style="401" bestFit="1" customWidth="1"/>
    <col min="3078" max="3325" width="9.140625" style="401"/>
    <col min="3326" max="3326" width="3.42578125" style="401" customWidth="1"/>
    <col min="3327" max="3327" width="4.140625" style="401" bestFit="1" customWidth="1"/>
    <col min="3328" max="3328" width="15" style="401" customWidth="1"/>
    <col min="3329" max="3329" width="18.7109375" style="401" customWidth="1"/>
    <col min="3330" max="3330" width="16.7109375" style="401" customWidth="1"/>
    <col min="3331" max="3331" width="20.7109375" style="401" customWidth="1"/>
    <col min="3332" max="3332" width="16" style="401" bestFit="1" customWidth="1"/>
    <col min="3333" max="3333" width="10.7109375" style="401" bestFit="1" customWidth="1"/>
    <col min="3334" max="3581" width="9.140625" style="401"/>
    <col min="3582" max="3582" width="3.42578125" style="401" customWidth="1"/>
    <col min="3583" max="3583" width="4.140625" style="401" bestFit="1" customWidth="1"/>
    <col min="3584" max="3584" width="15" style="401" customWidth="1"/>
    <col min="3585" max="3585" width="18.7109375" style="401" customWidth="1"/>
    <col min="3586" max="3586" width="16.7109375" style="401" customWidth="1"/>
    <col min="3587" max="3587" width="20.7109375" style="401" customWidth="1"/>
    <col min="3588" max="3588" width="16" style="401" bestFit="1" customWidth="1"/>
    <col min="3589" max="3589" width="10.7109375" style="401" bestFit="1" customWidth="1"/>
    <col min="3590" max="3837" width="9.140625" style="401"/>
    <col min="3838" max="3838" width="3.42578125" style="401" customWidth="1"/>
    <col min="3839" max="3839" width="4.140625" style="401" bestFit="1" customWidth="1"/>
    <col min="3840" max="3840" width="15" style="401" customWidth="1"/>
    <col min="3841" max="3841" width="18.7109375" style="401" customWidth="1"/>
    <col min="3842" max="3842" width="16.7109375" style="401" customWidth="1"/>
    <col min="3843" max="3843" width="20.7109375" style="401" customWidth="1"/>
    <col min="3844" max="3844" width="16" style="401" bestFit="1" customWidth="1"/>
    <col min="3845" max="3845" width="10.7109375" style="401" bestFit="1" customWidth="1"/>
    <col min="3846" max="4093" width="9.140625" style="401"/>
    <col min="4094" max="4094" width="3.42578125" style="401" customWidth="1"/>
    <col min="4095" max="4095" width="4.140625" style="401" bestFit="1" customWidth="1"/>
    <col min="4096" max="4096" width="15" style="401" customWidth="1"/>
    <col min="4097" max="4097" width="18.7109375" style="401" customWidth="1"/>
    <col min="4098" max="4098" width="16.7109375" style="401" customWidth="1"/>
    <col min="4099" max="4099" width="20.7109375" style="401" customWidth="1"/>
    <col min="4100" max="4100" width="16" style="401" bestFit="1" customWidth="1"/>
    <col min="4101" max="4101" width="10.7109375" style="401" bestFit="1" customWidth="1"/>
    <col min="4102" max="4349" width="9.140625" style="401"/>
    <col min="4350" max="4350" width="3.42578125" style="401" customWidth="1"/>
    <col min="4351" max="4351" width="4.140625" style="401" bestFit="1" customWidth="1"/>
    <col min="4352" max="4352" width="15" style="401" customWidth="1"/>
    <col min="4353" max="4353" width="18.7109375" style="401" customWidth="1"/>
    <col min="4354" max="4354" width="16.7109375" style="401" customWidth="1"/>
    <col min="4355" max="4355" width="20.7109375" style="401" customWidth="1"/>
    <col min="4356" max="4356" width="16" style="401" bestFit="1" customWidth="1"/>
    <col min="4357" max="4357" width="10.7109375" style="401" bestFit="1" customWidth="1"/>
    <col min="4358" max="4605" width="9.140625" style="401"/>
    <col min="4606" max="4606" width="3.42578125" style="401" customWidth="1"/>
    <col min="4607" max="4607" width="4.140625" style="401" bestFit="1" customWidth="1"/>
    <col min="4608" max="4608" width="15" style="401" customWidth="1"/>
    <col min="4609" max="4609" width="18.7109375" style="401" customWidth="1"/>
    <col min="4610" max="4610" width="16.7109375" style="401" customWidth="1"/>
    <col min="4611" max="4611" width="20.7109375" style="401" customWidth="1"/>
    <col min="4612" max="4612" width="16" style="401" bestFit="1" customWidth="1"/>
    <col min="4613" max="4613" width="10.7109375" style="401" bestFit="1" customWidth="1"/>
    <col min="4614" max="4861" width="9.140625" style="401"/>
    <col min="4862" max="4862" width="3.42578125" style="401" customWidth="1"/>
    <col min="4863" max="4863" width="4.140625" style="401" bestFit="1" customWidth="1"/>
    <col min="4864" max="4864" width="15" style="401" customWidth="1"/>
    <col min="4865" max="4865" width="18.7109375" style="401" customWidth="1"/>
    <col min="4866" max="4866" width="16.7109375" style="401" customWidth="1"/>
    <col min="4867" max="4867" width="20.7109375" style="401" customWidth="1"/>
    <col min="4868" max="4868" width="16" style="401" bestFit="1" customWidth="1"/>
    <col min="4869" max="4869" width="10.7109375" style="401" bestFit="1" customWidth="1"/>
    <col min="4870" max="5117" width="9.140625" style="401"/>
    <col min="5118" max="5118" width="3.42578125" style="401" customWidth="1"/>
    <col min="5119" max="5119" width="4.140625" style="401" bestFit="1" customWidth="1"/>
    <col min="5120" max="5120" width="15" style="401" customWidth="1"/>
    <col min="5121" max="5121" width="18.7109375" style="401" customWidth="1"/>
    <col min="5122" max="5122" width="16.7109375" style="401" customWidth="1"/>
    <col min="5123" max="5123" width="20.7109375" style="401" customWidth="1"/>
    <col min="5124" max="5124" width="16" style="401" bestFit="1" customWidth="1"/>
    <col min="5125" max="5125" width="10.7109375" style="401" bestFit="1" customWidth="1"/>
    <col min="5126" max="5373" width="9.140625" style="401"/>
    <col min="5374" max="5374" width="3.42578125" style="401" customWidth="1"/>
    <col min="5375" max="5375" width="4.140625" style="401" bestFit="1" customWidth="1"/>
    <col min="5376" max="5376" width="15" style="401" customWidth="1"/>
    <col min="5377" max="5377" width="18.7109375" style="401" customWidth="1"/>
    <col min="5378" max="5378" width="16.7109375" style="401" customWidth="1"/>
    <col min="5379" max="5379" width="20.7109375" style="401" customWidth="1"/>
    <col min="5380" max="5380" width="16" style="401" bestFit="1" customWidth="1"/>
    <col min="5381" max="5381" width="10.7109375" style="401" bestFit="1" customWidth="1"/>
    <col min="5382" max="5629" width="9.140625" style="401"/>
    <col min="5630" max="5630" width="3.42578125" style="401" customWidth="1"/>
    <col min="5631" max="5631" width="4.140625" style="401" bestFit="1" customWidth="1"/>
    <col min="5632" max="5632" width="15" style="401" customWidth="1"/>
    <col min="5633" max="5633" width="18.7109375" style="401" customWidth="1"/>
    <col min="5634" max="5634" width="16.7109375" style="401" customWidth="1"/>
    <col min="5635" max="5635" width="20.7109375" style="401" customWidth="1"/>
    <col min="5636" max="5636" width="16" style="401" bestFit="1" customWidth="1"/>
    <col min="5637" max="5637" width="10.7109375" style="401" bestFit="1" customWidth="1"/>
    <col min="5638" max="5885" width="9.140625" style="401"/>
    <col min="5886" max="5886" width="3.42578125" style="401" customWidth="1"/>
    <col min="5887" max="5887" width="4.140625" style="401" bestFit="1" customWidth="1"/>
    <col min="5888" max="5888" width="15" style="401" customWidth="1"/>
    <col min="5889" max="5889" width="18.7109375" style="401" customWidth="1"/>
    <col min="5890" max="5890" width="16.7109375" style="401" customWidth="1"/>
    <col min="5891" max="5891" width="20.7109375" style="401" customWidth="1"/>
    <col min="5892" max="5892" width="16" style="401" bestFit="1" customWidth="1"/>
    <col min="5893" max="5893" width="10.7109375" style="401" bestFit="1" customWidth="1"/>
    <col min="5894" max="6141" width="9.140625" style="401"/>
    <col min="6142" max="6142" width="3.42578125" style="401" customWidth="1"/>
    <col min="6143" max="6143" width="4.140625" style="401" bestFit="1" customWidth="1"/>
    <col min="6144" max="6144" width="15" style="401" customWidth="1"/>
    <col min="6145" max="6145" width="18.7109375" style="401" customWidth="1"/>
    <col min="6146" max="6146" width="16.7109375" style="401" customWidth="1"/>
    <col min="6147" max="6147" width="20.7109375" style="401" customWidth="1"/>
    <col min="6148" max="6148" width="16" style="401" bestFit="1" customWidth="1"/>
    <col min="6149" max="6149" width="10.7109375" style="401" bestFit="1" customWidth="1"/>
    <col min="6150" max="6397" width="9.140625" style="401"/>
    <col min="6398" max="6398" width="3.42578125" style="401" customWidth="1"/>
    <col min="6399" max="6399" width="4.140625" style="401" bestFit="1" customWidth="1"/>
    <col min="6400" max="6400" width="15" style="401" customWidth="1"/>
    <col min="6401" max="6401" width="18.7109375" style="401" customWidth="1"/>
    <col min="6402" max="6402" width="16.7109375" style="401" customWidth="1"/>
    <col min="6403" max="6403" width="20.7109375" style="401" customWidth="1"/>
    <col min="6404" max="6404" width="16" style="401" bestFit="1" customWidth="1"/>
    <col min="6405" max="6405" width="10.7109375" style="401" bestFit="1" customWidth="1"/>
    <col min="6406" max="6653" width="9.140625" style="401"/>
    <col min="6654" max="6654" width="3.42578125" style="401" customWidth="1"/>
    <col min="6655" max="6655" width="4.140625" style="401" bestFit="1" customWidth="1"/>
    <col min="6656" max="6656" width="15" style="401" customWidth="1"/>
    <col min="6657" max="6657" width="18.7109375" style="401" customWidth="1"/>
    <col min="6658" max="6658" width="16.7109375" style="401" customWidth="1"/>
    <col min="6659" max="6659" width="20.7109375" style="401" customWidth="1"/>
    <col min="6660" max="6660" width="16" style="401" bestFit="1" customWidth="1"/>
    <col min="6661" max="6661" width="10.7109375" style="401" bestFit="1" customWidth="1"/>
    <col min="6662" max="6909" width="9.140625" style="401"/>
    <col min="6910" max="6910" width="3.42578125" style="401" customWidth="1"/>
    <col min="6911" max="6911" width="4.140625" style="401" bestFit="1" customWidth="1"/>
    <col min="6912" max="6912" width="15" style="401" customWidth="1"/>
    <col min="6913" max="6913" width="18.7109375" style="401" customWidth="1"/>
    <col min="6914" max="6914" width="16.7109375" style="401" customWidth="1"/>
    <col min="6915" max="6915" width="20.7109375" style="401" customWidth="1"/>
    <col min="6916" max="6916" width="16" style="401" bestFit="1" customWidth="1"/>
    <col min="6917" max="6917" width="10.7109375" style="401" bestFit="1" customWidth="1"/>
    <col min="6918" max="7165" width="9.140625" style="401"/>
    <col min="7166" max="7166" width="3.42578125" style="401" customWidth="1"/>
    <col min="7167" max="7167" width="4.140625" style="401" bestFit="1" customWidth="1"/>
    <col min="7168" max="7168" width="15" style="401" customWidth="1"/>
    <col min="7169" max="7169" width="18.7109375" style="401" customWidth="1"/>
    <col min="7170" max="7170" width="16.7109375" style="401" customWidth="1"/>
    <col min="7171" max="7171" width="20.7109375" style="401" customWidth="1"/>
    <col min="7172" max="7172" width="16" style="401" bestFit="1" customWidth="1"/>
    <col min="7173" max="7173" width="10.7109375" style="401" bestFit="1" customWidth="1"/>
    <col min="7174" max="7421" width="9.140625" style="401"/>
    <col min="7422" max="7422" width="3.42578125" style="401" customWidth="1"/>
    <col min="7423" max="7423" width="4.140625" style="401" bestFit="1" customWidth="1"/>
    <col min="7424" max="7424" width="15" style="401" customWidth="1"/>
    <col min="7425" max="7425" width="18.7109375" style="401" customWidth="1"/>
    <col min="7426" max="7426" width="16.7109375" style="401" customWidth="1"/>
    <col min="7427" max="7427" width="20.7109375" style="401" customWidth="1"/>
    <col min="7428" max="7428" width="16" style="401" bestFit="1" customWidth="1"/>
    <col min="7429" max="7429" width="10.7109375" style="401" bestFit="1" customWidth="1"/>
    <col min="7430" max="7677" width="9.140625" style="401"/>
    <col min="7678" max="7678" width="3.42578125" style="401" customWidth="1"/>
    <col min="7679" max="7679" width="4.140625" style="401" bestFit="1" customWidth="1"/>
    <col min="7680" max="7680" width="15" style="401" customWidth="1"/>
    <col min="7681" max="7681" width="18.7109375" style="401" customWidth="1"/>
    <col min="7682" max="7682" width="16.7109375" style="401" customWidth="1"/>
    <col min="7683" max="7683" width="20.7109375" style="401" customWidth="1"/>
    <col min="7684" max="7684" width="16" style="401" bestFit="1" customWidth="1"/>
    <col min="7685" max="7685" width="10.7109375" style="401" bestFit="1" customWidth="1"/>
    <col min="7686" max="7933" width="9.140625" style="401"/>
    <col min="7934" max="7934" width="3.42578125" style="401" customWidth="1"/>
    <col min="7935" max="7935" width="4.140625" style="401" bestFit="1" customWidth="1"/>
    <col min="7936" max="7936" width="15" style="401" customWidth="1"/>
    <col min="7937" max="7937" width="18.7109375" style="401" customWidth="1"/>
    <col min="7938" max="7938" width="16.7109375" style="401" customWidth="1"/>
    <col min="7939" max="7939" width="20.7109375" style="401" customWidth="1"/>
    <col min="7940" max="7940" width="16" style="401" bestFit="1" customWidth="1"/>
    <col min="7941" max="7941" width="10.7109375" style="401" bestFit="1" customWidth="1"/>
    <col min="7942" max="8189" width="9.140625" style="401"/>
    <col min="8190" max="8190" width="3.42578125" style="401" customWidth="1"/>
    <col min="8191" max="8191" width="4.140625" style="401" bestFit="1" customWidth="1"/>
    <col min="8192" max="8192" width="15" style="401" customWidth="1"/>
    <col min="8193" max="8193" width="18.7109375" style="401" customWidth="1"/>
    <col min="8194" max="8194" width="16.7109375" style="401" customWidth="1"/>
    <col min="8195" max="8195" width="20.7109375" style="401" customWidth="1"/>
    <col min="8196" max="8196" width="16" style="401" bestFit="1" customWidth="1"/>
    <col min="8197" max="8197" width="10.7109375" style="401" bestFit="1" customWidth="1"/>
    <col min="8198" max="8445" width="9.140625" style="401"/>
    <col min="8446" max="8446" width="3.42578125" style="401" customWidth="1"/>
    <col min="8447" max="8447" width="4.140625" style="401" bestFit="1" customWidth="1"/>
    <col min="8448" max="8448" width="15" style="401" customWidth="1"/>
    <col min="8449" max="8449" width="18.7109375" style="401" customWidth="1"/>
    <col min="8450" max="8450" width="16.7109375" style="401" customWidth="1"/>
    <col min="8451" max="8451" width="20.7109375" style="401" customWidth="1"/>
    <col min="8452" max="8452" width="16" style="401" bestFit="1" customWidth="1"/>
    <col min="8453" max="8453" width="10.7109375" style="401" bestFit="1" customWidth="1"/>
    <col min="8454" max="8701" width="9.140625" style="401"/>
    <col min="8702" max="8702" width="3.42578125" style="401" customWidth="1"/>
    <col min="8703" max="8703" width="4.140625" style="401" bestFit="1" customWidth="1"/>
    <col min="8704" max="8704" width="15" style="401" customWidth="1"/>
    <col min="8705" max="8705" width="18.7109375" style="401" customWidth="1"/>
    <col min="8706" max="8706" width="16.7109375" style="401" customWidth="1"/>
    <col min="8707" max="8707" width="20.7109375" style="401" customWidth="1"/>
    <col min="8708" max="8708" width="16" style="401" bestFit="1" customWidth="1"/>
    <col min="8709" max="8709" width="10.7109375" style="401" bestFit="1" customWidth="1"/>
    <col min="8710" max="8957" width="9.140625" style="401"/>
    <col min="8958" max="8958" width="3.42578125" style="401" customWidth="1"/>
    <col min="8959" max="8959" width="4.140625" style="401" bestFit="1" customWidth="1"/>
    <col min="8960" max="8960" width="15" style="401" customWidth="1"/>
    <col min="8961" max="8961" width="18.7109375" style="401" customWidth="1"/>
    <col min="8962" max="8962" width="16.7109375" style="401" customWidth="1"/>
    <col min="8963" max="8963" width="20.7109375" style="401" customWidth="1"/>
    <col min="8964" max="8964" width="16" style="401" bestFit="1" customWidth="1"/>
    <col min="8965" max="8965" width="10.7109375" style="401" bestFit="1" customWidth="1"/>
    <col min="8966" max="9213" width="9.140625" style="401"/>
    <col min="9214" max="9214" width="3.42578125" style="401" customWidth="1"/>
    <col min="9215" max="9215" width="4.140625" style="401" bestFit="1" customWidth="1"/>
    <col min="9216" max="9216" width="15" style="401" customWidth="1"/>
    <col min="9217" max="9217" width="18.7109375" style="401" customWidth="1"/>
    <col min="9218" max="9218" width="16.7109375" style="401" customWidth="1"/>
    <col min="9219" max="9219" width="20.7109375" style="401" customWidth="1"/>
    <col min="9220" max="9220" width="16" style="401" bestFit="1" customWidth="1"/>
    <col min="9221" max="9221" width="10.7109375" style="401" bestFit="1" customWidth="1"/>
    <col min="9222" max="9469" width="9.140625" style="401"/>
    <col min="9470" max="9470" width="3.42578125" style="401" customWidth="1"/>
    <col min="9471" max="9471" width="4.140625" style="401" bestFit="1" customWidth="1"/>
    <col min="9472" max="9472" width="15" style="401" customWidth="1"/>
    <col min="9473" max="9473" width="18.7109375" style="401" customWidth="1"/>
    <col min="9474" max="9474" width="16.7109375" style="401" customWidth="1"/>
    <col min="9475" max="9475" width="20.7109375" style="401" customWidth="1"/>
    <col min="9476" max="9476" width="16" style="401" bestFit="1" customWidth="1"/>
    <col min="9477" max="9477" width="10.7109375" style="401" bestFit="1" customWidth="1"/>
    <col min="9478" max="9725" width="9.140625" style="401"/>
    <col min="9726" max="9726" width="3.42578125" style="401" customWidth="1"/>
    <col min="9727" max="9727" width="4.140625" style="401" bestFit="1" customWidth="1"/>
    <col min="9728" max="9728" width="15" style="401" customWidth="1"/>
    <col min="9729" max="9729" width="18.7109375" style="401" customWidth="1"/>
    <col min="9730" max="9730" width="16.7109375" style="401" customWidth="1"/>
    <col min="9731" max="9731" width="20.7109375" style="401" customWidth="1"/>
    <col min="9732" max="9732" width="16" style="401" bestFit="1" customWidth="1"/>
    <col min="9733" max="9733" width="10.7109375" style="401" bestFit="1" customWidth="1"/>
    <col min="9734" max="9981" width="9.140625" style="401"/>
    <col min="9982" max="9982" width="3.42578125" style="401" customWidth="1"/>
    <col min="9983" max="9983" width="4.140625" style="401" bestFit="1" customWidth="1"/>
    <col min="9984" max="9984" width="15" style="401" customWidth="1"/>
    <col min="9985" max="9985" width="18.7109375" style="401" customWidth="1"/>
    <col min="9986" max="9986" width="16.7109375" style="401" customWidth="1"/>
    <col min="9987" max="9987" width="20.7109375" style="401" customWidth="1"/>
    <col min="9988" max="9988" width="16" style="401" bestFit="1" customWidth="1"/>
    <col min="9989" max="9989" width="10.7109375" style="401" bestFit="1" customWidth="1"/>
    <col min="9990" max="10237" width="9.140625" style="401"/>
    <col min="10238" max="10238" width="3.42578125" style="401" customWidth="1"/>
    <col min="10239" max="10239" width="4.140625" style="401" bestFit="1" customWidth="1"/>
    <col min="10240" max="10240" width="15" style="401" customWidth="1"/>
    <col min="10241" max="10241" width="18.7109375" style="401" customWidth="1"/>
    <col min="10242" max="10242" width="16.7109375" style="401" customWidth="1"/>
    <col min="10243" max="10243" width="20.7109375" style="401" customWidth="1"/>
    <col min="10244" max="10244" width="16" style="401" bestFit="1" customWidth="1"/>
    <col min="10245" max="10245" width="10.7109375" style="401" bestFit="1" customWidth="1"/>
    <col min="10246" max="10493" width="9.140625" style="401"/>
    <col min="10494" max="10494" width="3.42578125" style="401" customWidth="1"/>
    <col min="10495" max="10495" width="4.140625" style="401" bestFit="1" customWidth="1"/>
    <col min="10496" max="10496" width="15" style="401" customWidth="1"/>
    <col min="10497" max="10497" width="18.7109375" style="401" customWidth="1"/>
    <col min="10498" max="10498" width="16.7109375" style="401" customWidth="1"/>
    <col min="10499" max="10499" width="20.7109375" style="401" customWidth="1"/>
    <col min="10500" max="10500" width="16" style="401" bestFit="1" customWidth="1"/>
    <col min="10501" max="10501" width="10.7109375" style="401" bestFit="1" customWidth="1"/>
    <col min="10502" max="10749" width="9.140625" style="401"/>
    <col min="10750" max="10750" width="3.42578125" style="401" customWidth="1"/>
    <col min="10751" max="10751" width="4.140625" style="401" bestFit="1" customWidth="1"/>
    <col min="10752" max="10752" width="15" style="401" customWidth="1"/>
    <col min="10753" max="10753" width="18.7109375" style="401" customWidth="1"/>
    <col min="10754" max="10754" width="16.7109375" style="401" customWidth="1"/>
    <col min="10755" max="10755" width="20.7109375" style="401" customWidth="1"/>
    <col min="10756" max="10756" width="16" style="401" bestFit="1" customWidth="1"/>
    <col min="10757" max="10757" width="10.7109375" style="401" bestFit="1" customWidth="1"/>
    <col min="10758" max="11005" width="9.140625" style="401"/>
    <col min="11006" max="11006" width="3.42578125" style="401" customWidth="1"/>
    <col min="11007" max="11007" width="4.140625" style="401" bestFit="1" customWidth="1"/>
    <col min="11008" max="11008" width="15" style="401" customWidth="1"/>
    <col min="11009" max="11009" width="18.7109375" style="401" customWidth="1"/>
    <col min="11010" max="11010" width="16.7109375" style="401" customWidth="1"/>
    <col min="11011" max="11011" width="20.7109375" style="401" customWidth="1"/>
    <col min="11012" max="11012" width="16" style="401" bestFit="1" customWidth="1"/>
    <col min="11013" max="11013" width="10.7109375" style="401" bestFit="1" customWidth="1"/>
    <col min="11014" max="11261" width="9.140625" style="401"/>
    <col min="11262" max="11262" width="3.42578125" style="401" customWidth="1"/>
    <col min="11263" max="11263" width="4.140625" style="401" bestFit="1" customWidth="1"/>
    <col min="11264" max="11264" width="15" style="401" customWidth="1"/>
    <col min="11265" max="11265" width="18.7109375" style="401" customWidth="1"/>
    <col min="11266" max="11266" width="16.7109375" style="401" customWidth="1"/>
    <col min="11267" max="11267" width="20.7109375" style="401" customWidth="1"/>
    <col min="11268" max="11268" width="16" style="401" bestFit="1" customWidth="1"/>
    <col min="11269" max="11269" width="10.7109375" style="401" bestFit="1" customWidth="1"/>
    <col min="11270" max="11517" width="9.140625" style="401"/>
    <col min="11518" max="11518" width="3.42578125" style="401" customWidth="1"/>
    <col min="11519" max="11519" width="4.140625" style="401" bestFit="1" customWidth="1"/>
    <col min="11520" max="11520" width="15" style="401" customWidth="1"/>
    <col min="11521" max="11521" width="18.7109375" style="401" customWidth="1"/>
    <col min="11522" max="11522" width="16.7109375" style="401" customWidth="1"/>
    <col min="11523" max="11523" width="20.7109375" style="401" customWidth="1"/>
    <col min="11524" max="11524" width="16" style="401" bestFit="1" customWidth="1"/>
    <col min="11525" max="11525" width="10.7109375" style="401" bestFit="1" customWidth="1"/>
    <col min="11526" max="11773" width="9.140625" style="401"/>
    <col min="11774" max="11774" width="3.42578125" style="401" customWidth="1"/>
    <col min="11775" max="11775" width="4.140625" style="401" bestFit="1" customWidth="1"/>
    <col min="11776" max="11776" width="15" style="401" customWidth="1"/>
    <col min="11777" max="11777" width="18.7109375" style="401" customWidth="1"/>
    <col min="11778" max="11778" width="16.7109375" style="401" customWidth="1"/>
    <col min="11779" max="11779" width="20.7109375" style="401" customWidth="1"/>
    <col min="11780" max="11780" width="16" style="401" bestFit="1" customWidth="1"/>
    <col min="11781" max="11781" width="10.7109375" style="401" bestFit="1" customWidth="1"/>
    <col min="11782" max="12029" width="9.140625" style="401"/>
    <col min="12030" max="12030" width="3.42578125" style="401" customWidth="1"/>
    <col min="12031" max="12031" width="4.140625" style="401" bestFit="1" customWidth="1"/>
    <col min="12032" max="12032" width="15" style="401" customWidth="1"/>
    <col min="12033" max="12033" width="18.7109375" style="401" customWidth="1"/>
    <col min="12034" max="12034" width="16.7109375" style="401" customWidth="1"/>
    <col min="12035" max="12035" width="20.7109375" style="401" customWidth="1"/>
    <col min="12036" max="12036" width="16" style="401" bestFit="1" customWidth="1"/>
    <col min="12037" max="12037" width="10.7109375" style="401" bestFit="1" customWidth="1"/>
    <col min="12038" max="12285" width="9.140625" style="401"/>
    <col min="12286" max="12286" width="3.42578125" style="401" customWidth="1"/>
    <col min="12287" max="12287" width="4.140625" style="401" bestFit="1" customWidth="1"/>
    <col min="12288" max="12288" width="15" style="401" customWidth="1"/>
    <col min="12289" max="12289" width="18.7109375" style="401" customWidth="1"/>
    <col min="12290" max="12290" width="16.7109375" style="401" customWidth="1"/>
    <col min="12291" max="12291" width="20.7109375" style="401" customWidth="1"/>
    <col min="12292" max="12292" width="16" style="401" bestFit="1" customWidth="1"/>
    <col min="12293" max="12293" width="10.7109375" style="401" bestFit="1" customWidth="1"/>
    <col min="12294" max="12541" width="9.140625" style="401"/>
    <col min="12542" max="12542" width="3.42578125" style="401" customWidth="1"/>
    <col min="12543" max="12543" width="4.140625" style="401" bestFit="1" customWidth="1"/>
    <col min="12544" max="12544" width="15" style="401" customWidth="1"/>
    <col min="12545" max="12545" width="18.7109375" style="401" customWidth="1"/>
    <col min="12546" max="12546" width="16.7109375" style="401" customWidth="1"/>
    <col min="12547" max="12547" width="20.7109375" style="401" customWidth="1"/>
    <col min="12548" max="12548" width="16" style="401" bestFit="1" customWidth="1"/>
    <col min="12549" max="12549" width="10.7109375" style="401" bestFit="1" customWidth="1"/>
    <col min="12550" max="12797" width="9.140625" style="401"/>
    <col min="12798" max="12798" width="3.42578125" style="401" customWidth="1"/>
    <col min="12799" max="12799" width="4.140625" style="401" bestFit="1" customWidth="1"/>
    <col min="12800" max="12800" width="15" style="401" customWidth="1"/>
    <col min="12801" max="12801" width="18.7109375" style="401" customWidth="1"/>
    <col min="12802" max="12802" width="16.7109375" style="401" customWidth="1"/>
    <col min="12803" max="12803" width="20.7109375" style="401" customWidth="1"/>
    <col min="12804" max="12804" width="16" style="401" bestFit="1" customWidth="1"/>
    <col min="12805" max="12805" width="10.7109375" style="401" bestFit="1" customWidth="1"/>
    <col min="12806" max="13053" width="9.140625" style="401"/>
    <col min="13054" max="13054" width="3.42578125" style="401" customWidth="1"/>
    <col min="13055" max="13055" width="4.140625" style="401" bestFit="1" customWidth="1"/>
    <col min="13056" max="13056" width="15" style="401" customWidth="1"/>
    <col min="13057" max="13057" width="18.7109375" style="401" customWidth="1"/>
    <col min="13058" max="13058" width="16.7109375" style="401" customWidth="1"/>
    <col min="13059" max="13059" width="20.7109375" style="401" customWidth="1"/>
    <col min="13060" max="13060" width="16" style="401" bestFit="1" customWidth="1"/>
    <col min="13061" max="13061" width="10.7109375" style="401" bestFit="1" customWidth="1"/>
    <col min="13062" max="13309" width="9.140625" style="401"/>
    <col min="13310" max="13310" width="3.42578125" style="401" customWidth="1"/>
    <col min="13311" max="13311" width="4.140625" style="401" bestFit="1" customWidth="1"/>
    <col min="13312" max="13312" width="15" style="401" customWidth="1"/>
    <col min="13313" max="13313" width="18.7109375" style="401" customWidth="1"/>
    <col min="13314" max="13314" width="16.7109375" style="401" customWidth="1"/>
    <col min="13315" max="13315" width="20.7109375" style="401" customWidth="1"/>
    <col min="13316" max="13316" width="16" style="401" bestFit="1" customWidth="1"/>
    <col min="13317" max="13317" width="10.7109375" style="401" bestFit="1" customWidth="1"/>
    <col min="13318" max="13565" width="9.140625" style="401"/>
    <col min="13566" max="13566" width="3.42578125" style="401" customWidth="1"/>
    <col min="13567" max="13567" width="4.140625" style="401" bestFit="1" customWidth="1"/>
    <col min="13568" max="13568" width="15" style="401" customWidth="1"/>
    <col min="13569" max="13569" width="18.7109375" style="401" customWidth="1"/>
    <col min="13570" max="13570" width="16.7109375" style="401" customWidth="1"/>
    <col min="13571" max="13571" width="20.7109375" style="401" customWidth="1"/>
    <col min="13572" max="13572" width="16" style="401" bestFit="1" customWidth="1"/>
    <col min="13573" max="13573" width="10.7109375" style="401" bestFit="1" customWidth="1"/>
    <col min="13574" max="13821" width="9.140625" style="401"/>
    <col min="13822" max="13822" width="3.42578125" style="401" customWidth="1"/>
    <col min="13823" max="13823" width="4.140625" style="401" bestFit="1" customWidth="1"/>
    <col min="13824" max="13824" width="15" style="401" customWidth="1"/>
    <col min="13825" max="13825" width="18.7109375" style="401" customWidth="1"/>
    <col min="13826" max="13826" width="16.7109375" style="401" customWidth="1"/>
    <col min="13827" max="13827" width="20.7109375" style="401" customWidth="1"/>
    <col min="13828" max="13828" width="16" style="401" bestFit="1" customWidth="1"/>
    <col min="13829" max="13829" width="10.7109375" style="401" bestFit="1" customWidth="1"/>
    <col min="13830" max="14077" width="9.140625" style="401"/>
    <col min="14078" max="14078" width="3.42578125" style="401" customWidth="1"/>
    <col min="14079" max="14079" width="4.140625" style="401" bestFit="1" customWidth="1"/>
    <col min="14080" max="14080" width="15" style="401" customWidth="1"/>
    <col min="14081" max="14081" width="18.7109375" style="401" customWidth="1"/>
    <col min="14082" max="14082" width="16.7109375" style="401" customWidth="1"/>
    <col min="14083" max="14083" width="20.7109375" style="401" customWidth="1"/>
    <col min="14084" max="14084" width="16" style="401" bestFit="1" customWidth="1"/>
    <col min="14085" max="14085" width="10.7109375" style="401" bestFit="1" customWidth="1"/>
    <col min="14086" max="14333" width="9.140625" style="401"/>
    <col min="14334" max="14334" width="3.42578125" style="401" customWidth="1"/>
    <col min="14335" max="14335" width="4.140625" style="401" bestFit="1" customWidth="1"/>
    <col min="14336" max="14336" width="15" style="401" customWidth="1"/>
    <col min="14337" max="14337" width="18.7109375" style="401" customWidth="1"/>
    <col min="14338" max="14338" width="16.7109375" style="401" customWidth="1"/>
    <col min="14339" max="14339" width="20.7109375" style="401" customWidth="1"/>
    <col min="14340" max="14340" width="16" style="401" bestFit="1" customWidth="1"/>
    <col min="14341" max="14341" width="10.7109375" style="401" bestFit="1" customWidth="1"/>
    <col min="14342" max="14589" width="9.140625" style="401"/>
    <col min="14590" max="14590" width="3.42578125" style="401" customWidth="1"/>
    <col min="14591" max="14591" width="4.140625" style="401" bestFit="1" customWidth="1"/>
    <col min="14592" max="14592" width="15" style="401" customWidth="1"/>
    <col min="14593" max="14593" width="18.7109375" style="401" customWidth="1"/>
    <col min="14594" max="14594" width="16.7109375" style="401" customWidth="1"/>
    <col min="14595" max="14595" width="20.7109375" style="401" customWidth="1"/>
    <col min="14596" max="14596" width="16" style="401" bestFit="1" customWidth="1"/>
    <col min="14597" max="14597" width="10.7109375" style="401" bestFit="1" customWidth="1"/>
    <col min="14598" max="14845" width="9.140625" style="401"/>
    <col min="14846" max="14846" width="3.42578125" style="401" customWidth="1"/>
    <col min="14847" max="14847" width="4.140625" style="401" bestFit="1" customWidth="1"/>
    <col min="14848" max="14848" width="15" style="401" customWidth="1"/>
    <col min="14849" max="14849" width="18.7109375" style="401" customWidth="1"/>
    <col min="14850" max="14850" width="16.7109375" style="401" customWidth="1"/>
    <col min="14851" max="14851" width="20.7109375" style="401" customWidth="1"/>
    <col min="14852" max="14852" width="16" style="401" bestFit="1" customWidth="1"/>
    <col min="14853" max="14853" width="10.7109375" style="401" bestFit="1" customWidth="1"/>
    <col min="14854" max="15101" width="9.140625" style="401"/>
    <col min="15102" max="15102" width="3.42578125" style="401" customWidth="1"/>
    <col min="15103" max="15103" width="4.140625" style="401" bestFit="1" customWidth="1"/>
    <col min="15104" max="15104" width="15" style="401" customWidth="1"/>
    <col min="15105" max="15105" width="18.7109375" style="401" customWidth="1"/>
    <col min="15106" max="15106" width="16.7109375" style="401" customWidth="1"/>
    <col min="15107" max="15107" width="20.7109375" style="401" customWidth="1"/>
    <col min="15108" max="15108" width="16" style="401" bestFit="1" customWidth="1"/>
    <col min="15109" max="15109" width="10.7109375" style="401" bestFit="1" customWidth="1"/>
    <col min="15110" max="15357" width="9.140625" style="401"/>
    <col min="15358" max="15358" width="3.42578125" style="401" customWidth="1"/>
    <col min="15359" max="15359" width="4.140625" style="401" bestFit="1" customWidth="1"/>
    <col min="15360" max="15360" width="15" style="401" customWidth="1"/>
    <col min="15361" max="15361" width="18.7109375" style="401" customWidth="1"/>
    <col min="15362" max="15362" width="16.7109375" style="401" customWidth="1"/>
    <col min="15363" max="15363" width="20.7109375" style="401" customWidth="1"/>
    <col min="15364" max="15364" width="16" style="401" bestFit="1" customWidth="1"/>
    <col min="15365" max="15365" width="10.7109375" style="401" bestFit="1" customWidth="1"/>
    <col min="15366" max="15613" width="9.140625" style="401"/>
    <col min="15614" max="15614" width="3.42578125" style="401" customWidth="1"/>
    <col min="15615" max="15615" width="4.140625" style="401" bestFit="1" customWidth="1"/>
    <col min="15616" max="15616" width="15" style="401" customWidth="1"/>
    <col min="15617" max="15617" width="18.7109375" style="401" customWidth="1"/>
    <col min="15618" max="15618" width="16.7109375" style="401" customWidth="1"/>
    <col min="15619" max="15619" width="20.7109375" style="401" customWidth="1"/>
    <col min="15620" max="15620" width="16" style="401" bestFit="1" customWidth="1"/>
    <col min="15621" max="15621" width="10.7109375" style="401" bestFit="1" customWidth="1"/>
    <col min="15622" max="15869" width="9.140625" style="401"/>
    <col min="15870" max="15870" width="3.42578125" style="401" customWidth="1"/>
    <col min="15871" max="15871" width="4.140625" style="401" bestFit="1" customWidth="1"/>
    <col min="15872" max="15872" width="15" style="401" customWidth="1"/>
    <col min="15873" max="15873" width="18.7109375" style="401" customWidth="1"/>
    <col min="15874" max="15874" width="16.7109375" style="401" customWidth="1"/>
    <col min="15875" max="15875" width="20.7109375" style="401" customWidth="1"/>
    <col min="15876" max="15876" width="16" style="401" bestFit="1" customWidth="1"/>
    <col min="15877" max="15877" width="10.7109375" style="401" bestFit="1" customWidth="1"/>
    <col min="15878" max="16125" width="9.140625" style="401"/>
    <col min="16126" max="16126" width="3.42578125" style="401" customWidth="1"/>
    <col min="16127" max="16127" width="4.140625" style="401" bestFit="1" customWidth="1"/>
    <col min="16128" max="16128" width="15" style="401" customWidth="1"/>
    <col min="16129" max="16129" width="18.7109375" style="401" customWidth="1"/>
    <col min="16130" max="16130" width="16.7109375" style="401" customWidth="1"/>
    <col min="16131" max="16131" width="20.7109375" style="401" customWidth="1"/>
    <col min="16132" max="16132" width="16" style="401" bestFit="1" customWidth="1"/>
    <col min="16133" max="16133" width="10.7109375" style="401" bestFit="1" customWidth="1"/>
    <col min="16134" max="16384" width="9.140625" style="401"/>
  </cols>
  <sheetData>
    <row r="1" spans="1:5" ht="41.25" x14ac:dyDescent="0.35">
      <c r="A1" s="805" t="s">
        <v>553</v>
      </c>
      <c r="B1" s="806"/>
      <c r="C1" s="806"/>
      <c r="D1" s="806"/>
      <c r="E1" s="807"/>
    </row>
    <row r="2" spans="1:5" ht="30" x14ac:dyDescent="0.4">
      <c r="A2" s="808" t="s">
        <v>420</v>
      </c>
      <c r="B2" s="810" t="s">
        <v>554</v>
      </c>
      <c r="C2" s="812" t="s">
        <v>555</v>
      </c>
      <c r="D2" s="813"/>
      <c r="E2" s="814"/>
    </row>
    <row r="3" spans="1:5" ht="26.25" x14ac:dyDescent="0.35">
      <c r="A3" s="809"/>
      <c r="B3" s="811"/>
      <c r="C3" s="402" t="s">
        <v>556</v>
      </c>
      <c r="D3" s="402" t="s">
        <v>557</v>
      </c>
      <c r="E3" s="402" t="s">
        <v>558</v>
      </c>
    </row>
    <row r="4" spans="1:5" ht="30" x14ac:dyDescent="0.4">
      <c r="A4" s="403">
        <v>1</v>
      </c>
      <c r="B4" s="404" t="s">
        <v>350</v>
      </c>
      <c r="C4" s="405">
        <v>16347.093199999998</v>
      </c>
      <c r="D4" s="405">
        <v>6627.3335999999999</v>
      </c>
      <c r="E4" s="406">
        <f t="shared" ref="E4:E34" si="0">D4/C4*100</f>
        <v>40.541358141886661</v>
      </c>
    </row>
    <row r="5" spans="1:5" ht="30" x14ac:dyDescent="0.4">
      <c r="A5" s="403">
        <v>2</v>
      </c>
      <c r="B5" s="404" t="s">
        <v>349</v>
      </c>
      <c r="C5" s="405">
        <v>25034.31</v>
      </c>
      <c r="D5" s="405">
        <v>12151.05</v>
      </c>
      <c r="E5" s="406">
        <f t="shared" si="0"/>
        <v>48.537587015579817</v>
      </c>
    </row>
    <row r="6" spans="1:5" ht="30" x14ac:dyDescent="0.4">
      <c r="A6" s="403">
        <v>3</v>
      </c>
      <c r="B6" s="404" t="s">
        <v>333</v>
      </c>
      <c r="C6" s="405">
        <v>48661.08</v>
      </c>
      <c r="D6" s="405">
        <v>27995.15</v>
      </c>
      <c r="E6" s="406">
        <f t="shared" si="0"/>
        <v>57.530885052284084</v>
      </c>
    </row>
    <row r="7" spans="1:5" ht="30" x14ac:dyDescent="0.4">
      <c r="A7" s="403">
        <v>4</v>
      </c>
      <c r="B7" s="404" t="s">
        <v>559</v>
      </c>
      <c r="C7" s="405">
        <v>16070.667868265002</v>
      </c>
      <c r="D7" s="405">
        <v>9743.9510424220007</v>
      </c>
      <c r="E7" s="406">
        <f t="shared" si="0"/>
        <v>60.631898576309531</v>
      </c>
    </row>
    <row r="8" spans="1:5" ht="30" x14ac:dyDescent="0.4">
      <c r="A8" s="403">
        <v>5</v>
      </c>
      <c r="B8" s="404" t="s">
        <v>560</v>
      </c>
      <c r="C8" s="405">
        <v>15156.46</v>
      </c>
      <c r="D8" s="405">
        <v>9350.84</v>
      </c>
      <c r="E8" s="406">
        <f t="shared" si="0"/>
        <v>61.695409086290596</v>
      </c>
    </row>
    <row r="9" spans="1:5" ht="30" x14ac:dyDescent="0.4">
      <c r="A9" s="403">
        <v>6</v>
      </c>
      <c r="B9" s="404" t="s">
        <v>561</v>
      </c>
      <c r="C9" s="405">
        <v>36595.24</v>
      </c>
      <c r="D9" s="405">
        <v>22776.76</v>
      </c>
      <c r="E9" s="406">
        <f t="shared" si="0"/>
        <v>62.239679258832567</v>
      </c>
    </row>
    <row r="10" spans="1:5" ht="30" x14ac:dyDescent="0.4">
      <c r="A10" s="403">
        <v>7</v>
      </c>
      <c r="B10" s="404" t="s">
        <v>335</v>
      </c>
      <c r="C10" s="405">
        <v>27239.8</v>
      </c>
      <c r="D10" s="405">
        <v>17239.29</v>
      </c>
      <c r="E10" s="406">
        <f t="shared" si="0"/>
        <v>63.287138672090101</v>
      </c>
    </row>
    <row r="11" spans="1:5" ht="30" x14ac:dyDescent="0.4">
      <c r="A11" s="403">
        <v>8</v>
      </c>
      <c r="B11" s="404" t="s">
        <v>326</v>
      </c>
      <c r="C11" s="405">
        <v>34148.367999999995</v>
      </c>
      <c r="D11" s="405">
        <v>24192.1502</v>
      </c>
      <c r="E11" s="406">
        <f t="shared" si="0"/>
        <v>70.844235367265583</v>
      </c>
    </row>
    <row r="12" spans="1:5" ht="30" x14ac:dyDescent="0.4">
      <c r="A12" s="403">
        <v>9</v>
      </c>
      <c r="B12" s="404" t="s">
        <v>340</v>
      </c>
      <c r="C12" s="405">
        <v>6613.6016</v>
      </c>
      <c r="D12" s="405">
        <v>4798.1948999999995</v>
      </c>
      <c r="E12" s="406">
        <f t="shared" si="0"/>
        <v>72.550407330251033</v>
      </c>
    </row>
    <row r="13" spans="1:5" ht="30" x14ac:dyDescent="0.4">
      <c r="A13" s="403">
        <v>10</v>
      </c>
      <c r="B13" s="404" t="s">
        <v>562</v>
      </c>
      <c r="C13" s="405">
        <v>5636.4723999999987</v>
      </c>
      <c r="D13" s="405">
        <v>4307.2197999999999</v>
      </c>
      <c r="E13" s="406">
        <f t="shared" si="0"/>
        <v>76.416941205992615</v>
      </c>
    </row>
    <row r="14" spans="1:5" ht="30" x14ac:dyDescent="0.4">
      <c r="A14" s="403">
        <v>11</v>
      </c>
      <c r="B14" s="404" t="s">
        <v>563</v>
      </c>
      <c r="C14" s="405">
        <v>610250.19810000004</v>
      </c>
      <c r="D14" s="405">
        <v>468806.10189999995</v>
      </c>
      <c r="E14" s="406">
        <f t="shared" si="0"/>
        <v>76.821949973898725</v>
      </c>
    </row>
    <row r="15" spans="1:5" ht="30" x14ac:dyDescent="0.4">
      <c r="A15" s="403">
        <v>12</v>
      </c>
      <c r="B15" s="404" t="s">
        <v>324</v>
      </c>
      <c r="C15" s="405">
        <v>18976.560000000001</v>
      </c>
      <c r="D15" s="405">
        <v>14705.54</v>
      </c>
      <c r="E15" s="406">
        <f t="shared" si="0"/>
        <v>77.493181061267151</v>
      </c>
    </row>
    <row r="16" spans="1:5" ht="30" x14ac:dyDescent="0.4">
      <c r="A16" s="403">
        <v>13</v>
      </c>
      <c r="B16" s="404" t="s">
        <v>564</v>
      </c>
      <c r="C16" s="405">
        <v>9802.4455663000008</v>
      </c>
      <c r="D16" s="405">
        <v>7899.2487953999998</v>
      </c>
      <c r="E16" s="406">
        <f t="shared" si="0"/>
        <v>80.584469885320914</v>
      </c>
    </row>
    <row r="17" spans="1:5" ht="30" x14ac:dyDescent="0.4">
      <c r="A17" s="403">
        <v>14</v>
      </c>
      <c r="B17" s="404" t="s">
        <v>565</v>
      </c>
      <c r="C17" s="405">
        <v>13217.78</v>
      </c>
      <c r="D17" s="405">
        <v>10820.84</v>
      </c>
      <c r="E17" s="406">
        <f t="shared" si="0"/>
        <v>81.865789867890072</v>
      </c>
    </row>
    <row r="18" spans="1:5" ht="30" x14ac:dyDescent="0.4">
      <c r="A18" s="403">
        <v>15</v>
      </c>
      <c r="B18" s="404" t="s">
        <v>566</v>
      </c>
      <c r="C18" s="405">
        <v>8304.42</v>
      </c>
      <c r="D18" s="405">
        <v>6828.56</v>
      </c>
      <c r="E18" s="406">
        <f t="shared" si="0"/>
        <v>82.228018332406123</v>
      </c>
    </row>
    <row r="19" spans="1:5" ht="30" x14ac:dyDescent="0.4">
      <c r="A19" s="403">
        <v>16</v>
      </c>
      <c r="B19" s="404" t="s">
        <v>346</v>
      </c>
      <c r="C19" s="405">
        <v>6854.71</v>
      </c>
      <c r="D19" s="405">
        <v>5736.96</v>
      </c>
      <c r="E19" s="406">
        <f t="shared" si="0"/>
        <v>83.693693825121713</v>
      </c>
    </row>
    <row r="20" spans="1:5" ht="30" x14ac:dyDescent="0.4">
      <c r="A20" s="403">
        <v>17</v>
      </c>
      <c r="B20" s="404" t="s">
        <v>341</v>
      </c>
      <c r="C20" s="405">
        <v>7196.5</v>
      </c>
      <c r="D20" s="405">
        <v>6027.8</v>
      </c>
      <c r="E20" s="406">
        <f t="shared" si="0"/>
        <v>83.760161189467112</v>
      </c>
    </row>
    <row r="21" spans="1:5" ht="30" x14ac:dyDescent="0.4">
      <c r="A21" s="403">
        <v>18</v>
      </c>
      <c r="B21" s="404" t="s">
        <v>567</v>
      </c>
      <c r="C21" s="405">
        <v>11412.21</v>
      </c>
      <c r="D21" s="405">
        <v>9756.24</v>
      </c>
      <c r="E21" s="406">
        <f t="shared" si="0"/>
        <v>85.489488889531486</v>
      </c>
    </row>
    <row r="22" spans="1:5" ht="30" x14ac:dyDescent="0.4">
      <c r="A22" s="403">
        <v>19</v>
      </c>
      <c r="B22" s="404" t="s">
        <v>568</v>
      </c>
      <c r="C22" s="405">
        <v>7231.85</v>
      </c>
      <c r="D22" s="405">
        <v>6272.58</v>
      </c>
      <c r="E22" s="406">
        <f t="shared" si="0"/>
        <v>86.735482622012341</v>
      </c>
    </row>
    <row r="23" spans="1:5" ht="30" x14ac:dyDescent="0.4">
      <c r="A23" s="403">
        <v>20</v>
      </c>
      <c r="B23" s="404" t="s">
        <v>569</v>
      </c>
      <c r="C23" s="405">
        <v>2996.9328999999998</v>
      </c>
      <c r="D23" s="405">
        <v>2605.8746000000001</v>
      </c>
      <c r="E23" s="406">
        <f t="shared" si="0"/>
        <v>86.951382862125485</v>
      </c>
    </row>
    <row r="24" spans="1:5" ht="30" x14ac:dyDescent="0.4">
      <c r="A24" s="403">
        <v>21</v>
      </c>
      <c r="B24" s="404" t="s">
        <v>323</v>
      </c>
      <c r="C24" s="405">
        <v>12232.98</v>
      </c>
      <c r="D24" s="405">
        <v>10666.08</v>
      </c>
      <c r="E24" s="406">
        <f t="shared" si="0"/>
        <v>87.191183178587721</v>
      </c>
    </row>
    <row r="25" spans="1:5" ht="30" x14ac:dyDescent="0.4">
      <c r="A25" s="403">
        <v>22</v>
      </c>
      <c r="B25" s="404" t="s">
        <v>351</v>
      </c>
      <c r="C25" s="405">
        <v>11558.24</v>
      </c>
      <c r="D25" s="405">
        <v>10195.33</v>
      </c>
      <c r="E25" s="406">
        <f t="shared" si="0"/>
        <v>88.208325835075243</v>
      </c>
    </row>
    <row r="26" spans="1:5" ht="30" x14ac:dyDescent="0.4">
      <c r="A26" s="403">
        <v>23</v>
      </c>
      <c r="B26" s="404" t="s">
        <v>342</v>
      </c>
      <c r="C26" s="405">
        <v>5127.2595186489989</v>
      </c>
      <c r="D26" s="405">
        <v>4596.0032415710002</v>
      </c>
      <c r="E26" s="406">
        <f t="shared" si="0"/>
        <v>89.638592016930289</v>
      </c>
    </row>
    <row r="27" spans="1:5" ht="30" x14ac:dyDescent="0.4">
      <c r="A27" s="403">
        <v>24</v>
      </c>
      <c r="B27" s="404" t="s">
        <v>570</v>
      </c>
      <c r="C27" s="405">
        <v>8202.68</v>
      </c>
      <c r="D27" s="405">
        <v>7695.93</v>
      </c>
      <c r="E27" s="406">
        <f t="shared" si="0"/>
        <v>93.822141056337685</v>
      </c>
    </row>
    <row r="28" spans="1:5" ht="30" x14ac:dyDescent="0.4">
      <c r="A28" s="403">
        <v>25</v>
      </c>
      <c r="B28" s="404" t="s">
        <v>338</v>
      </c>
      <c r="C28" s="405">
        <v>6466.4987999999985</v>
      </c>
      <c r="D28" s="405">
        <v>6190.8980000000029</v>
      </c>
      <c r="E28" s="406">
        <f t="shared" si="0"/>
        <v>95.738021323069063</v>
      </c>
    </row>
    <row r="29" spans="1:5" ht="30" x14ac:dyDescent="0.4">
      <c r="A29" s="403">
        <v>26</v>
      </c>
      <c r="B29" s="404" t="s">
        <v>571</v>
      </c>
      <c r="C29" s="405">
        <v>6712.76</v>
      </c>
      <c r="D29" s="405">
        <v>6547.06</v>
      </c>
      <c r="E29" s="406">
        <f t="shared" si="0"/>
        <v>97.531566747507739</v>
      </c>
    </row>
    <row r="30" spans="1:5" ht="30" x14ac:dyDescent="0.4">
      <c r="A30" s="403">
        <v>27</v>
      </c>
      <c r="B30" s="404" t="s">
        <v>345</v>
      </c>
      <c r="C30" s="405">
        <v>8002.62</v>
      </c>
      <c r="D30" s="405">
        <v>7992.93</v>
      </c>
      <c r="E30" s="406">
        <f t="shared" si="0"/>
        <v>99.878914655450345</v>
      </c>
    </row>
    <row r="31" spans="1:5" ht="30" x14ac:dyDescent="0.4">
      <c r="A31" s="403">
        <v>28</v>
      </c>
      <c r="B31" s="404" t="s">
        <v>572</v>
      </c>
      <c r="C31" s="405">
        <v>4608.2190000000001</v>
      </c>
      <c r="D31" s="405">
        <v>4638.6143000000002</v>
      </c>
      <c r="E31" s="406">
        <f t="shared" si="0"/>
        <v>100.65958887804594</v>
      </c>
    </row>
    <row r="32" spans="1:5" ht="30" x14ac:dyDescent="0.4">
      <c r="A32" s="403">
        <v>29</v>
      </c>
      <c r="B32" s="407" t="s">
        <v>316</v>
      </c>
      <c r="C32" s="405">
        <v>3090.33</v>
      </c>
      <c r="D32" s="405">
        <v>3122.86</v>
      </c>
      <c r="E32" s="406">
        <f t="shared" si="0"/>
        <v>101.05263839136921</v>
      </c>
    </row>
    <row r="33" spans="1:7" ht="30" x14ac:dyDescent="0.4">
      <c r="A33" s="403">
        <v>30</v>
      </c>
      <c r="B33" s="404" t="s">
        <v>573</v>
      </c>
      <c r="C33" s="405">
        <v>8826.56</v>
      </c>
      <c r="D33" s="405">
        <v>9364.0400000000009</v>
      </c>
      <c r="E33" s="406">
        <f t="shared" si="0"/>
        <v>106.0893485117645</v>
      </c>
    </row>
    <row r="34" spans="1:7" s="410" customFormat="1" ht="35.25" x14ac:dyDescent="0.4">
      <c r="A34" s="403"/>
      <c r="B34" s="408" t="s">
        <v>574</v>
      </c>
      <c r="C34" s="409">
        <f>SUM(C4:C33)</f>
        <v>1002574.846953214</v>
      </c>
      <c r="D34" s="409">
        <f>SUM(D4:D33)</f>
        <v>749651.43037939316</v>
      </c>
      <c r="E34" s="409">
        <f t="shared" si="0"/>
        <v>74.772614998027791</v>
      </c>
      <c r="G34" s="401"/>
    </row>
  </sheetData>
  <mergeCells count="4">
    <mergeCell ref="A1:E1"/>
    <mergeCell ref="A2:A3"/>
    <mergeCell ref="B2:B3"/>
    <mergeCell ref="C2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R15" sqref="R15"/>
    </sheetView>
  </sheetViews>
  <sheetFormatPr defaultRowHeight="12.75" x14ac:dyDescent="0.2"/>
  <cols>
    <col min="1" max="1" width="4.42578125" style="296" bestFit="1" customWidth="1"/>
    <col min="2" max="2" width="25.5703125" style="296" customWidth="1"/>
    <col min="3" max="3" width="12.140625" style="296" bestFit="1" customWidth="1"/>
    <col min="4" max="4" width="13.28515625" style="422" bestFit="1" customWidth="1"/>
    <col min="5" max="5" width="10.7109375" style="296" bestFit="1" customWidth="1"/>
    <col min="6" max="6" width="12.42578125" style="422" customWidth="1"/>
    <col min="7" max="7" width="10.7109375" style="296" bestFit="1" customWidth="1"/>
    <col min="8" max="8" width="11.42578125" style="422" bestFit="1" customWidth="1"/>
    <col min="9" max="9" width="10.7109375" style="296" bestFit="1" customWidth="1"/>
    <col min="10" max="10" width="11.42578125" style="422" bestFit="1" customWidth="1"/>
    <col min="11" max="11" width="10.7109375" style="296" bestFit="1" customWidth="1"/>
    <col min="12" max="12" width="11.42578125" style="422" customWidth="1"/>
    <col min="13" max="13" width="12.28515625" style="296" bestFit="1" customWidth="1"/>
    <col min="14" max="14" width="14.7109375" style="422" bestFit="1" customWidth="1"/>
    <col min="15" max="15" width="9.140625" style="296" customWidth="1"/>
    <col min="16" max="16384" width="9.140625" style="296"/>
  </cols>
  <sheetData>
    <row r="1" spans="1:14" ht="15" x14ac:dyDescent="0.25">
      <c r="A1" s="819" t="s">
        <v>575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</row>
    <row r="2" spans="1:14" ht="15" x14ac:dyDescent="0.25">
      <c r="A2" s="819" t="s">
        <v>576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</row>
    <row r="3" spans="1:14" ht="15" x14ac:dyDescent="0.25">
      <c r="A3" s="820" t="s">
        <v>551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</row>
    <row r="4" spans="1:14" ht="15" x14ac:dyDescent="0.2">
      <c r="A4" s="821" t="s">
        <v>87</v>
      </c>
      <c r="B4" s="575" t="s">
        <v>3</v>
      </c>
      <c r="C4" s="815" t="s">
        <v>577</v>
      </c>
      <c r="D4" s="816"/>
      <c r="E4" s="815" t="s">
        <v>260</v>
      </c>
      <c r="F4" s="816"/>
      <c r="G4" s="815" t="s">
        <v>578</v>
      </c>
      <c r="H4" s="816"/>
      <c r="I4" s="815" t="s">
        <v>579</v>
      </c>
      <c r="J4" s="816"/>
      <c r="K4" s="815" t="s">
        <v>580</v>
      </c>
      <c r="L4" s="816"/>
      <c r="M4" s="815" t="s">
        <v>581</v>
      </c>
      <c r="N4" s="816"/>
    </row>
    <row r="5" spans="1:14" s="411" customFormat="1" ht="15" x14ac:dyDescent="0.25">
      <c r="A5" s="822"/>
      <c r="B5" s="576"/>
      <c r="C5" s="191" t="s">
        <v>582</v>
      </c>
      <c r="D5" s="261" t="s">
        <v>583</v>
      </c>
      <c r="E5" s="191" t="s">
        <v>582</v>
      </c>
      <c r="F5" s="261" t="s">
        <v>583</v>
      </c>
      <c r="G5" s="191" t="s">
        <v>582</v>
      </c>
      <c r="H5" s="261" t="s">
        <v>583</v>
      </c>
      <c r="I5" s="191" t="s">
        <v>582</v>
      </c>
      <c r="J5" s="261" t="s">
        <v>583</v>
      </c>
      <c r="K5" s="191" t="s">
        <v>582</v>
      </c>
      <c r="L5" s="261" t="s">
        <v>583</v>
      </c>
      <c r="M5" s="191" t="s">
        <v>582</v>
      </c>
      <c r="N5" s="261" t="s">
        <v>583</v>
      </c>
    </row>
    <row r="6" spans="1:14" ht="15" x14ac:dyDescent="0.25">
      <c r="A6" s="412" t="s">
        <v>11</v>
      </c>
      <c r="B6" s="413" t="s">
        <v>584</v>
      </c>
      <c r="C6"/>
      <c r="D6" s="21"/>
      <c r="E6"/>
      <c r="F6" s="21"/>
      <c r="G6"/>
      <c r="H6" s="21"/>
      <c r="I6"/>
      <c r="J6" s="21"/>
      <c r="K6"/>
      <c r="L6" s="21"/>
      <c r="M6"/>
      <c r="N6" s="21"/>
    </row>
    <row r="7" spans="1:14" ht="18" x14ac:dyDescent="0.25">
      <c r="A7" s="414">
        <v>1</v>
      </c>
      <c r="B7" s="415" t="s">
        <v>13</v>
      </c>
      <c r="C7" s="71">
        <v>161449</v>
      </c>
      <c r="D7" s="416">
        <v>8380.4500000000007</v>
      </c>
      <c r="E7" s="71">
        <v>89123</v>
      </c>
      <c r="F7" s="416">
        <v>3097.28</v>
      </c>
      <c r="G7" s="71">
        <v>36097</v>
      </c>
      <c r="H7" s="416">
        <v>2468.48</v>
      </c>
      <c r="I7" s="71">
        <v>15154</v>
      </c>
      <c r="J7" s="416">
        <v>384.21</v>
      </c>
      <c r="K7" s="71">
        <v>13098</v>
      </c>
      <c r="L7" s="416">
        <v>2072.83</v>
      </c>
      <c r="M7" s="71">
        <v>1477033</v>
      </c>
      <c r="N7" s="416">
        <v>72578.824800000002</v>
      </c>
    </row>
    <row r="8" spans="1:14" ht="18" x14ac:dyDescent="0.25">
      <c r="A8" s="414">
        <v>2</v>
      </c>
      <c r="B8" s="415" t="s">
        <v>14</v>
      </c>
      <c r="C8" s="71">
        <v>101797</v>
      </c>
      <c r="D8" s="416">
        <v>6060.2</v>
      </c>
      <c r="E8" s="71">
        <v>60015</v>
      </c>
      <c r="F8" s="416">
        <v>1791.02</v>
      </c>
      <c r="G8" s="71">
        <v>18356</v>
      </c>
      <c r="H8" s="416">
        <v>1299.81</v>
      </c>
      <c r="I8" s="71">
        <v>4289</v>
      </c>
      <c r="J8" s="416">
        <v>245.88</v>
      </c>
      <c r="K8" s="71">
        <v>12596</v>
      </c>
      <c r="L8" s="416">
        <v>1986.74</v>
      </c>
      <c r="M8" s="71">
        <v>407230</v>
      </c>
      <c r="N8" s="416">
        <v>26228.918719279998</v>
      </c>
    </row>
    <row r="9" spans="1:14" ht="18" x14ac:dyDescent="0.25">
      <c r="A9" s="414">
        <v>3</v>
      </c>
      <c r="B9" s="415" t="s">
        <v>15</v>
      </c>
      <c r="C9" s="71">
        <v>258737</v>
      </c>
      <c r="D9" s="416">
        <v>5777.1345000000001</v>
      </c>
      <c r="E9" s="71">
        <v>130589</v>
      </c>
      <c r="F9" s="416">
        <v>3174.62</v>
      </c>
      <c r="G9" s="71">
        <v>53080</v>
      </c>
      <c r="H9" s="416">
        <v>1220.29</v>
      </c>
      <c r="I9" s="71">
        <v>11311</v>
      </c>
      <c r="J9" s="416">
        <v>2.8645</v>
      </c>
      <c r="K9" s="71">
        <v>55936</v>
      </c>
      <c r="L9" s="416">
        <v>1169.26</v>
      </c>
      <c r="M9" s="71">
        <v>965794</v>
      </c>
      <c r="N9" s="416">
        <v>33282.123299999999</v>
      </c>
    </row>
    <row r="10" spans="1:14" ht="18" x14ac:dyDescent="0.25">
      <c r="A10" s="414">
        <v>4</v>
      </c>
      <c r="B10" s="415" t="s">
        <v>16</v>
      </c>
      <c r="C10" s="71">
        <v>721534</v>
      </c>
      <c r="D10" s="416">
        <v>10541.94</v>
      </c>
      <c r="E10" s="71">
        <v>343373</v>
      </c>
      <c r="F10" s="416">
        <v>4141.67</v>
      </c>
      <c r="G10" s="71">
        <v>31622</v>
      </c>
      <c r="H10" s="416">
        <v>876.36</v>
      </c>
      <c r="I10" s="71">
        <v>322130</v>
      </c>
      <c r="J10" s="416">
        <v>4629.43</v>
      </c>
      <c r="K10" s="71">
        <v>15124</v>
      </c>
      <c r="L10" s="416">
        <v>488.35</v>
      </c>
      <c r="M10" s="71">
        <v>1569062</v>
      </c>
      <c r="N10" s="416">
        <v>132556.75454535999</v>
      </c>
    </row>
    <row r="11" spans="1:14" ht="15" x14ac:dyDescent="0.25">
      <c r="A11" s="412"/>
      <c r="B11" s="413" t="s">
        <v>585</v>
      </c>
      <c r="C11" s="417">
        <f t="shared" ref="C11:N11" si="0">SUM(C7:C10)</f>
        <v>1243517</v>
      </c>
      <c r="D11" s="7">
        <f t="shared" si="0"/>
        <v>30759.724500000004</v>
      </c>
      <c r="E11" s="417">
        <f t="shared" si="0"/>
        <v>623100</v>
      </c>
      <c r="F11" s="7">
        <f t="shared" si="0"/>
        <v>12204.59</v>
      </c>
      <c r="G11" s="417">
        <f t="shared" si="0"/>
        <v>139155</v>
      </c>
      <c r="H11" s="7">
        <f t="shared" si="0"/>
        <v>5864.94</v>
      </c>
      <c r="I11" s="417">
        <f t="shared" si="0"/>
        <v>352884</v>
      </c>
      <c r="J11" s="7">
        <f t="shared" si="0"/>
        <v>5262.3845000000001</v>
      </c>
      <c r="K11" s="417">
        <f t="shared" si="0"/>
        <v>96754</v>
      </c>
      <c r="L11" s="7">
        <f t="shared" si="0"/>
        <v>5717.18</v>
      </c>
      <c r="M11" s="417">
        <f t="shared" si="0"/>
        <v>4419119</v>
      </c>
      <c r="N11" s="7">
        <f t="shared" si="0"/>
        <v>264646.62136463996</v>
      </c>
    </row>
    <row r="12" spans="1:14" ht="15" x14ac:dyDescent="0.25">
      <c r="A12" s="412" t="s">
        <v>586</v>
      </c>
      <c r="B12" s="413" t="s">
        <v>587</v>
      </c>
      <c r="C12"/>
      <c r="D12" s="21"/>
      <c r="E12"/>
      <c r="F12" s="21"/>
      <c r="G12"/>
      <c r="H12" s="21"/>
      <c r="I12"/>
      <c r="J12" s="21"/>
      <c r="K12"/>
      <c r="L12" s="21"/>
      <c r="M12"/>
      <c r="N12" s="21"/>
    </row>
    <row r="13" spans="1:14" ht="18" x14ac:dyDescent="0.25">
      <c r="A13" s="414">
        <v>1</v>
      </c>
      <c r="B13" s="415" t="s">
        <v>20</v>
      </c>
      <c r="C13" s="71">
        <v>1518</v>
      </c>
      <c r="D13" s="416">
        <v>342.12</v>
      </c>
      <c r="E13" s="71">
        <v>350</v>
      </c>
      <c r="F13" s="416">
        <v>12.98</v>
      </c>
      <c r="G13" s="71">
        <v>563</v>
      </c>
      <c r="H13" s="416">
        <v>40.409999999999997</v>
      </c>
      <c r="I13" s="71">
        <v>426</v>
      </c>
      <c r="J13" s="416">
        <v>10.15</v>
      </c>
      <c r="K13" s="71">
        <v>21</v>
      </c>
      <c r="L13" s="416">
        <v>257.8</v>
      </c>
      <c r="M13" s="71">
        <v>25400</v>
      </c>
      <c r="N13" s="416">
        <v>3664.8287999999998</v>
      </c>
    </row>
    <row r="14" spans="1:14" ht="18" x14ac:dyDescent="0.25">
      <c r="A14" s="414">
        <v>2</v>
      </c>
      <c r="B14" s="415" t="s">
        <v>21</v>
      </c>
      <c r="C14" s="71">
        <v>5047</v>
      </c>
      <c r="D14" s="416">
        <v>603.50130000000001</v>
      </c>
      <c r="E14" s="71">
        <v>1680</v>
      </c>
      <c r="F14" s="416">
        <v>60.383499999999998</v>
      </c>
      <c r="G14" s="71">
        <v>1968</v>
      </c>
      <c r="H14" s="416">
        <v>314.00220000000002</v>
      </c>
      <c r="I14" s="71">
        <v>2</v>
      </c>
      <c r="J14" s="416">
        <v>1.1299999999999999E-2</v>
      </c>
      <c r="K14" s="71">
        <v>902</v>
      </c>
      <c r="L14" s="416">
        <v>191.6181</v>
      </c>
      <c r="M14" s="71">
        <v>65718</v>
      </c>
      <c r="N14" s="416">
        <v>6744.0349999999999</v>
      </c>
    </row>
    <row r="15" spans="1:14" ht="18" x14ac:dyDescent="0.25">
      <c r="A15" s="414">
        <v>3</v>
      </c>
      <c r="B15" s="415" t="s">
        <v>22</v>
      </c>
      <c r="C15" s="71">
        <v>82754</v>
      </c>
      <c r="D15" s="416">
        <v>2583.94</v>
      </c>
      <c r="E15" s="71">
        <v>50097</v>
      </c>
      <c r="F15" s="416">
        <v>780.28</v>
      </c>
      <c r="G15" s="71">
        <v>22762</v>
      </c>
      <c r="H15" s="416">
        <v>701.2</v>
      </c>
      <c r="I15" s="71">
        <v>1840</v>
      </c>
      <c r="J15" s="416">
        <v>110.82</v>
      </c>
      <c r="K15" s="71">
        <v>4951</v>
      </c>
      <c r="L15" s="416">
        <v>773.22</v>
      </c>
      <c r="M15" s="71">
        <v>818447</v>
      </c>
      <c r="N15" s="416">
        <v>50016.7</v>
      </c>
    </row>
    <row r="16" spans="1:14" ht="18" x14ac:dyDescent="0.25">
      <c r="A16" s="414">
        <v>4</v>
      </c>
      <c r="B16" s="418" t="s">
        <v>23</v>
      </c>
      <c r="C16" s="71">
        <v>22889</v>
      </c>
      <c r="D16" s="416">
        <v>1256.74</v>
      </c>
      <c r="E16" s="71">
        <v>15857</v>
      </c>
      <c r="F16" s="416">
        <v>391.32</v>
      </c>
      <c r="G16" s="71">
        <v>2941</v>
      </c>
      <c r="H16" s="416">
        <v>197.84</v>
      </c>
      <c r="I16" s="71">
        <v>2353</v>
      </c>
      <c r="J16" s="416">
        <v>584.25800000000004</v>
      </c>
      <c r="K16" s="71">
        <v>885</v>
      </c>
      <c r="L16" s="416">
        <v>19.696000000000002</v>
      </c>
      <c r="M16" s="71">
        <v>140558</v>
      </c>
      <c r="N16" s="416">
        <v>16617.768199999999</v>
      </c>
    </row>
    <row r="17" spans="1:14" ht="18" x14ac:dyDescent="0.25">
      <c r="A17" s="414">
        <v>5</v>
      </c>
      <c r="B17" s="418" t="s">
        <v>24</v>
      </c>
      <c r="C17" s="71">
        <v>8284</v>
      </c>
      <c r="D17" s="416">
        <v>360.31209999999999</v>
      </c>
      <c r="E17" s="71">
        <v>3704</v>
      </c>
      <c r="F17" s="416">
        <v>79.176400000000001</v>
      </c>
      <c r="G17" s="71">
        <v>2360</v>
      </c>
      <c r="H17" s="416">
        <v>110.63679999999999</v>
      </c>
      <c r="I17" s="71">
        <v>1074</v>
      </c>
      <c r="J17" s="416">
        <v>73.7804</v>
      </c>
      <c r="K17" s="71">
        <v>860</v>
      </c>
      <c r="L17" s="416">
        <v>65.849000000000004</v>
      </c>
      <c r="M17" s="71">
        <v>27833</v>
      </c>
      <c r="N17" s="416">
        <v>5306.6093793179998</v>
      </c>
    </row>
    <row r="18" spans="1:14" ht="18" x14ac:dyDescent="0.25">
      <c r="A18" s="414">
        <v>6</v>
      </c>
      <c r="B18" s="415" t="s">
        <v>25</v>
      </c>
      <c r="C18" s="71">
        <v>13751</v>
      </c>
      <c r="D18" s="416">
        <v>427.04770000000002</v>
      </c>
      <c r="E18" s="71">
        <v>6003</v>
      </c>
      <c r="F18" s="416">
        <v>109.01609999999999</v>
      </c>
      <c r="G18" s="71">
        <v>3700</v>
      </c>
      <c r="H18" s="416">
        <v>103.544</v>
      </c>
      <c r="I18" s="71">
        <v>73</v>
      </c>
      <c r="J18" s="416">
        <v>0.73280000000000001</v>
      </c>
      <c r="K18" s="71">
        <v>3133</v>
      </c>
      <c r="L18" s="416">
        <v>175.6078</v>
      </c>
      <c r="M18" s="71">
        <v>63800</v>
      </c>
      <c r="N18" s="416">
        <v>4673.0893999999998</v>
      </c>
    </row>
    <row r="19" spans="1:14" ht="18" x14ac:dyDescent="0.25">
      <c r="A19" s="414">
        <v>7</v>
      </c>
      <c r="B19" s="418" t="s">
        <v>26</v>
      </c>
      <c r="C19" s="71">
        <v>7327</v>
      </c>
      <c r="D19" s="416">
        <v>154.35929999999999</v>
      </c>
      <c r="E19" s="71">
        <v>4902</v>
      </c>
      <c r="F19" s="416">
        <v>84.11</v>
      </c>
      <c r="G19" s="71">
        <v>875</v>
      </c>
      <c r="H19" s="416">
        <v>28.1541</v>
      </c>
      <c r="I19" s="71">
        <v>588</v>
      </c>
      <c r="J19" s="416">
        <v>13.74</v>
      </c>
      <c r="K19" s="71">
        <v>514</v>
      </c>
      <c r="L19" s="416">
        <v>9.7899999999999991</v>
      </c>
      <c r="M19" s="71">
        <v>78240</v>
      </c>
      <c r="N19" s="416">
        <v>9088.2250000000004</v>
      </c>
    </row>
    <row r="20" spans="1:14" ht="18" x14ac:dyDescent="0.25">
      <c r="A20" s="414">
        <v>8</v>
      </c>
      <c r="B20" s="418" t="s">
        <v>27</v>
      </c>
      <c r="C20" s="71">
        <v>18694</v>
      </c>
      <c r="D20" s="416">
        <v>604.30889999999999</v>
      </c>
      <c r="E20" s="71">
        <v>8890</v>
      </c>
      <c r="F20" s="416">
        <v>145.90649999999999</v>
      </c>
      <c r="G20" s="71">
        <v>5905</v>
      </c>
      <c r="H20" s="416">
        <v>90.810100000000006</v>
      </c>
      <c r="I20" s="71">
        <v>480</v>
      </c>
      <c r="J20" s="416">
        <v>6.6420000000000003</v>
      </c>
      <c r="K20" s="71">
        <v>3020</v>
      </c>
      <c r="L20" s="416">
        <v>327.94</v>
      </c>
      <c r="M20" s="71">
        <v>283504</v>
      </c>
      <c r="N20" s="416">
        <v>5597.9447200000004</v>
      </c>
    </row>
    <row r="21" spans="1:14" ht="18" x14ac:dyDescent="0.25">
      <c r="A21" s="414">
        <v>9</v>
      </c>
      <c r="B21" s="418" t="s">
        <v>28</v>
      </c>
      <c r="C21" s="71">
        <v>4121</v>
      </c>
      <c r="D21" s="416">
        <v>380.94639999999998</v>
      </c>
      <c r="E21" s="71">
        <v>2492</v>
      </c>
      <c r="F21" s="416">
        <v>70.298400000000001</v>
      </c>
      <c r="G21" s="71">
        <v>1058</v>
      </c>
      <c r="H21" s="416">
        <v>41.3568</v>
      </c>
      <c r="I21" s="71">
        <v>12</v>
      </c>
      <c r="J21" s="416">
        <v>21.953700000000001</v>
      </c>
      <c r="K21" s="71">
        <v>179</v>
      </c>
      <c r="L21" s="416">
        <v>229.63550000000001</v>
      </c>
      <c r="M21" s="71">
        <v>16025</v>
      </c>
      <c r="N21" s="416">
        <v>3013.0677000000001</v>
      </c>
    </row>
    <row r="22" spans="1:14" ht="18" x14ac:dyDescent="0.25">
      <c r="A22" s="414">
        <v>10</v>
      </c>
      <c r="B22" s="418" t="s">
        <v>29</v>
      </c>
      <c r="C22" s="71">
        <v>9836</v>
      </c>
      <c r="D22" s="416">
        <v>3134.4985999999999</v>
      </c>
      <c r="E22" s="71">
        <v>5382</v>
      </c>
      <c r="F22" s="416">
        <v>101.5424</v>
      </c>
      <c r="G22" s="71">
        <v>3159</v>
      </c>
      <c r="H22" s="416">
        <v>167.84630000000001</v>
      </c>
      <c r="I22" s="71">
        <v>1</v>
      </c>
      <c r="J22" s="416">
        <v>48.6492</v>
      </c>
      <c r="K22" s="71">
        <v>610</v>
      </c>
      <c r="L22" s="416">
        <v>2725.4962</v>
      </c>
      <c r="M22" s="71">
        <v>51536</v>
      </c>
      <c r="N22" s="416">
        <v>9355.7000000000007</v>
      </c>
    </row>
    <row r="23" spans="1:14" ht="18" x14ac:dyDescent="0.25">
      <c r="A23" s="414">
        <v>11</v>
      </c>
      <c r="B23" s="418" t="s">
        <v>30</v>
      </c>
      <c r="C23" s="71">
        <v>413</v>
      </c>
      <c r="D23" s="416">
        <v>48.738599999999998</v>
      </c>
      <c r="E23" s="71">
        <v>22</v>
      </c>
      <c r="F23" s="416">
        <v>0.42009999999999997</v>
      </c>
      <c r="G23" s="71">
        <v>189</v>
      </c>
      <c r="H23" s="416">
        <v>17.290500000000002</v>
      </c>
      <c r="I23" s="71">
        <v>23</v>
      </c>
      <c r="J23" s="416">
        <v>4.1871</v>
      </c>
      <c r="K23" s="71">
        <v>127</v>
      </c>
      <c r="L23" s="416">
        <v>23.011800000000001</v>
      </c>
      <c r="M23" s="71">
        <v>2993</v>
      </c>
      <c r="N23" s="416">
        <v>1314.633</v>
      </c>
    </row>
    <row r="24" spans="1:14" ht="18" x14ac:dyDescent="0.25">
      <c r="A24" s="414">
        <v>12</v>
      </c>
      <c r="B24" s="418" t="s">
        <v>31</v>
      </c>
      <c r="C24" s="71">
        <v>5829</v>
      </c>
      <c r="D24" s="416">
        <v>536.84379999999999</v>
      </c>
      <c r="E24" s="71">
        <v>2903</v>
      </c>
      <c r="F24" s="416">
        <v>39.520200000000003</v>
      </c>
      <c r="G24" s="71">
        <v>685</v>
      </c>
      <c r="H24" s="416">
        <v>134.2835</v>
      </c>
      <c r="I24" s="71">
        <v>1747</v>
      </c>
      <c r="J24" s="416">
        <v>51.133400000000002</v>
      </c>
      <c r="K24" s="71">
        <v>54</v>
      </c>
      <c r="L24" s="416">
        <v>217.57079999999999</v>
      </c>
      <c r="M24" s="71">
        <v>43968</v>
      </c>
      <c r="N24" s="416">
        <v>2466.6001999999999</v>
      </c>
    </row>
    <row r="25" spans="1:14" ht="18" x14ac:dyDescent="0.25">
      <c r="A25" s="414">
        <v>13</v>
      </c>
      <c r="B25" s="418" t="s">
        <v>32</v>
      </c>
      <c r="C25" s="71">
        <v>14737</v>
      </c>
      <c r="D25" s="416">
        <v>763.66669999999999</v>
      </c>
      <c r="E25" s="71">
        <v>8293</v>
      </c>
      <c r="F25" s="416">
        <v>179.7167</v>
      </c>
      <c r="G25" s="71">
        <v>4966</v>
      </c>
      <c r="H25" s="416">
        <v>165.012</v>
      </c>
      <c r="I25" s="71">
        <v>89</v>
      </c>
      <c r="J25" s="416">
        <v>0.69540000000000002</v>
      </c>
      <c r="K25" s="71">
        <v>648</v>
      </c>
      <c r="L25" s="416">
        <v>398.4271</v>
      </c>
      <c r="M25" s="71">
        <v>329081</v>
      </c>
      <c r="N25" s="416">
        <v>17620.5465</v>
      </c>
    </row>
    <row r="26" spans="1:14" ht="18" x14ac:dyDescent="0.25">
      <c r="A26" s="414">
        <v>14</v>
      </c>
      <c r="B26" s="418" t="s">
        <v>33</v>
      </c>
      <c r="C26" s="71">
        <v>356</v>
      </c>
      <c r="D26" s="416">
        <v>17.850000000000001</v>
      </c>
      <c r="E26" s="71">
        <v>0</v>
      </c>
      <c r="F26" s="416">
        <v>0</v>
      </c>
      <c r="G26" s="71">
        <v>225</v>
      </c>
      <c r="H26" s="416">
        <v>4.6500000000000004</v>
      </c>
      <c r="I26" s="71">
        <v>0</v>
      </c>
      <c r="J26" s="416">
        <v>0</v>
      </c>
      <c r="K26" s="71">
        <v>85</v>
      </c>
      <c r="L26" s="416">
        <v>6.68</v>
      </c>
      <c r="M26" s="71">
        <v>5338</v>
      </c>
      <c r="N26" s="416">
        <v>1791.73</v>
      </c>
    </row>
    <row r="27" spans="1:14" ht="15" x14ac:dyDescent="0.25">
      <c r="A27" s="414"/>
      <c r="B27" s="413" t="s">
        <v>34</v>
      </c>
      <c r="C27" s="417">
        <f t="shared" ref="C27:N27" si="1">SUM(C13:C26)</f>
        <v>195556</v>
      </c>
      <c r="D27" s="7">
        <f t="shared" si="1"/>
        <v>11214.873400000002</v>
      </c>
      <c r="E27" s="417">
        <f t="shared" si="1"/>
        <v>110575</v>
      </c>
      <c r="F27" s="7">
        <f t="shared" si="1"/>
        <v>2054.6703000000002</v>
      </c>
      <c r="G27" s="417">
        <f t="shared" si="1"/>
        <v>51356</v>
      </c>
      <c r="H27" s="7">
        <f t="shared" si="1"/>
        <v>2117.0363000000002</v>
      </c>
      <c r="I27" s="417">
        <f t="shared" si="1"/>
        <v>8708</v>
      </c>
      <c r="J27" s="7">
        <f t="shared" si="1"/>
        <v>926.75330000000008</v>
      </c>
      <c r="K27" s="417">
        <f t="shared" si="1"/>
        <v>15989</v>
      </c>
      <c r="L27" s="7">
        <f t="shared" si="1"/>
        <v>5422.3423000000003</v>
      </c>
      <c r="M27" s="417">
        <f t="shared" si="1"/>
        <v>1952441</v>
      </c>
      <c r="N27" s="7">
        <f t="shared" si="1"/>
        <v>137271.47789931801</v>
      </c>
    </row>
    <row r="28" spans="1:14" ht="15" x14ac:dyDescent="0.25">
      <c r="A28" s="412" t="s">
        <v>35</v>
      </c>
      <c r="B28" s="413" t="s">
        <v>588</v>
      </c>
      <c r="C28"/>
      <c r="D28" s="21"/>
      <c r="E28"/>
      <c r="F28" s="21"/>
      <c r="G28"/>
      <c r="H28" s="21"/>
      <c r="I28"/>
      <c r="J28" s="21"/>
      <c r="K28"/>
      <c r="L28" s="21"/>
      <c r="M28"/>
      <c r="N28" s="21"/>
    </row>
    <row r="29" spans="1:14" ht="18" x14ac:dyDescent="0.25">
      <c r="A29" s="414">
        <v>1</v>
      </c>
      <c r="B29" s="415" t="s">
        <v>37</v>
      </c>
      <c r="C29" s="71">
        <v>3889</v>
      </c>
      <c r="D29" s="416">
        <v>649.51689999999996</v>
      </c>
      <c r="E29" s="71">
        <v>2808</v>
      </c>
      <c r="F29" s="416">
        <v>153.29830000000001</v>
      </c>
      <c r="G29" s="71">
        <v>730</v>
      </c>
      <c r="H29" s="416">
        <v>50.774000000000001</v>
      </c>
      <c r="I29" s="71">
        <v>8</v>
      </c>
      <c r="J29" s="416">
        <v>14.7011</v>
      </c>
      <c r="K29" s="71">
        <v>199</v>
      </c>
      <c r="L29" s="416">
        <v>418.09789999999998</v>
      </c>
      <c r="M29" s="71">
        <v>170004</v>
      </c>
      <c r="N29" s="416">
        <v>10517.2225143754</v>
      </c>
    </row>
    <row r="30" spans="1:14" ht="18" x14ac:dyDescent="0.25">
      <c r="A30" s="414">
        <v>2</v>
      </c>
      <c r="B30" s="415" t="s">
        <v>38</v>
      </c>
      <c r="C30" s="71">
        <v>19316</v>
      </c>
      <c r="D30" s="416">
        <v>810.77729999999997</v>
      </c>
      <c r="E30" s="71">
        <v>10442</v>
      </c>
      <c r="F30" s="416">
        <v>263.57960000000003</v>
      </c>
      <c r="G30" s="71">
        <v>5192</v>
      </c>
      <c r="H30" s="416">
        <v>184.12119999999999</v>
      </c>
      <c r="I30" s="71">
        <v>202</v>
      </c>
      <c r="J30" s="416">
        <v>7.4573999999999998</v>
      </c>
      <c r="K30" s="71">
        <v>2750</v>
      </c>
      <c r="L30" s="416">
        <v>331.8793</v>
      </c>
      <c r="M30" s="71">
        <v>326819</v>
      </c>
      <c r="N30" s="416">
        <v>23751.213302811</v>
      </c>
    </row>
    <row r="31" spans="1:14" ht="18" x14ac:dyDescent="0.25">
      <c r="A31" s="414">
        <v>3</v>
      </c>
      <c r="B31" s="415" t="s">
        <v>39</v>
      </c>
      <c r="C31" s="71">
        <v>11656</v>
      </c>
      <c r="D31" s="416">
        <v>282.13749999999999</v>
      </c>
      <c r="E31" s="71">
        <v>2400</v>
      </c>
      <c r="F31" s="416">
        <v>25.430700000000002</v>
      </c>
      <c r="G31" s="71">
        <v>430</v>
      </c>
      <c r="H31" s="416">
        <v>48.009099999999997</v>
      </c>
      <c r="I31" s="71">
        <v>1</v>
      </c>
      <c r="J31" s="416">
        <v>2.2000000000000001E-3</v>
      </c>
      <c r="K31" s="71">
        <v>8527</v>
      </c>
      <c r="L31" s="416">
        <v>201.03030000000001</v>
      </c>
      <c r="M31" s="71">
        <v>763638</v>
      </c>
      <c r="N31" s="416">
        <v>18809.780919623201</v>
      </c>
    </row>
    <row r="32" spans="1:14" ht="18" x14ac:dyDescent="0.25">
      <c r="A32" s="414">
        <v>4</v>
      </c>
      <c r="B32" s="415" t="s">
        <v>40</v>
      </c>
      <c r="C32" s="71">
        <v>11588</v>
      </c>
      <c r="D32" s="416">
        <v>151.90078</v>
      </c>
      <c r="E32" s="71">
        <v>9568</v>
      </c>
      <c r="F32" s="416">
        <v>96.079890000000006</v>
      </c>
      <c r="G32" s="71">
        <v>1922</v>
      </c>
      <c r="H32" s="416">
        <v>47.266390000000001</v>
      </c>
      <c r="I32" s="71">
        <v>0</v>
      </c>
      <c r="J32" s="416">
        <v>0</v>
      </c>
      <c r="K32" s="71">
        <v>0</v>
      </c>
      <c r="L32" s="416">
        <v>0</v>
      </c>
      <c r="M32" s="71">
        <v>36763</v>
      </c>
      <c r="N32" s="416">
        <v>626.4914</v>
      </c>
    </row>
    <row r="33" spans="1:14" ht="18" x14ac:dyDescent="0.25">
      <c r="A33" s="414">
        <v>5</v>
      </c>
      <c r="B33" s="415" t="s">
        <v>41</v>
      </c>
      <c r="C33" s="71">
        <v>277</v>
      </c>
      <c r="D33" s="416">
        <v>53.927999999999997</v>
      </c>
      <c r="E33" s="71">
        <v>42</v>
      </c>
      <c r="F33" s="416">
        <v>1.7282</v>
      </c>
      <c r="G33" s="71">
        <v>98</v>
      </c>
      <c r="H33" s="416">
        <v>25.8828</v>
      </c>
      <c r="I33" s="71">
        <v>1</v>
      </c>
      <c r="J33" s="416">
        <v>2.7000000000000001E-3</v>
      </c>
      <c r="K33" s="71">
        <v>120</v>
      </c>
      <c r="L33" s="416">
        <v>25.445</v>
      </c>
      <c r="M33" s="71">
        <v>9622</v>
      </c>
      <c r="N33" s="416">
        <v>1892.66803581</v>
      </c>
    </row>
    <row r="34" spans="1:14" ht="18" x14ac:dyDescent="0.25">
      <c r="A34" s="414">
        <v>6</v>
      </c>
      <c r="B34" s="415" t="s">
        <v>42</v>
      </c>
      <c r="C34" s="71">
        <v>198</v>
      </c>
      <c r="D34" s="416">
        <v>56.21</v>
      </c>
      <c r="E34" s="71">
        <v>0</v>
      </c>
      <c r="F34" s="416">
        <v>0</v>
      </c>
      <c r="G34" s="71">
        <v>11</v>
      </c>
      <c r="H34" s="416">
        <v>2.5499999999999998</v>
      </c>
      <c r="I34" s="71">
        <v>40</v>
      </c>
      <c r="J34" s="416">
        <v>2.5</v>
      </c>
      <c r="K34" s="71">
        <v>137</v>
      </c>
      <c r="L34" s="416">
        <v>48.53</v>
      </c>
      <c r="M34" s="71">
        <v>4994</v>
      </c>
      <c r="N34" s="416">
        <v>435.74</v>
      </c>
    </row>
    <row r="35" spans="1:14" ht="18" x14ac:dyDescent="0.25">
      <c r="A35" s="414">
        <v>7</v>
      </c>
      <c r="B35" s="415" t="s">
        <v>43</v>
      </c>
      <c r="C35" s="71">
        <v>2253</v>
      </c>
      <c r="D35" s="416">
        <v>135.31</v>
      </c>
      <c r="E35" s="71">
        <v>776</v>
      </c>
      <c r="F35" s="416">
        <v>39.299999999999997</v>
      </c>
      <c r="G35" s="71">
        <v>223</v>
      </c>
      <c r="H35" s="416">
        <v>22.12</v>
      </c>
      <c r="I35" s="71">
        <v>177</v>
      </c>
      <c r="J35" s="416">
        <v>9.26</v>
      </c>
      <c r="K35" s="71">
        <v>907</v>
      </c>
      <c r="L35" s="416">
        <v>55.39</v>
      </c>
      <c r="M35" s="71">
        <v>175175</v>
      </c>
      <c r="N35" s="416">
        <v>10139.126616666699</v>
      </c>
    </row>
    <row r="36" spans="1:14" ht="18" x14ac:dyDescent="0.25">
      <c r="A36" s="414">
        <v>8</v>
      </c>
      <c r="B36" s="415" t="s">
        <v>44</v>
      </c>
      <c r="C36" s="71">
        <v>838</v>
      </c>
      <c r="D36" s="416">
        <v>19.93</v>
      </c>
      <c r="E36" s="71">
        <v>2</v>
      </c>
      <c r="F36" s="416">
        <v>0.32</v>
      </c>
      <c r="G36" s="71">
        <v>39</v>
      </c>
      <c r="H36" s="416">
        <v>3.19</v>
      </c>
      <c r="I36" s="71">
        <v>52</v>
      </c>
      <c r="J36" s="416">
        <v>6.17</v>
      </c>
      <c r="K36" s="71">
        <v>711</v>
      </c>
      <c r="L36" s="416">
        <v>7.07</v>
      </c>
      <c r="M36" s="71">
        <v>4476</v>
      </c>
      <c r="N36" s="416">
        <v>3439.83</v>
      </c>
    </row>
    <row r="37" spans="1:14" ht="18" x14ac:dyDescent="0.25">
      <c r="A37" s="414">
        <v>9</v>
      </c>
      <c r="B37" s="415" t="s">
        <v>45</v>
      </c>
      <c r="C37" s="71">
        <v>689</v>
      </c>
      <c r="D37" s="416">
        <v>59.1569</v>
      </c>
      <c r="E37" s="71">
        <v>375</v>
      </c>
      <c r="F37" s="416">
        <v>15.778499999999999</v>
      </c>
      <c r="G37" s="71">
        <v>160</v>
      </c>
      <c r="H37" s="416">
        <v>38.334099999999999</v>
      </c>
      <c r="I37" s="71">
        <v>2</v>
      </c>
      <c r="J37" s="416">
        <v>8.0000000000000002E-3</v>
      </c>
      <c r="K37" s="71">
        <v>128</v>
      </c>
      <c r="L37" s="416">
        <v>3.7515000000000001</v>
      </c>
      <c r="M37" s="71">
        <v>34228</v>
      </c>
      <c r="N37" s="416">
        <v>3285.35</v>
      </c>
    </row>
    <row r="38" spans="1:14" ht="18" x14ac:dyDescent="0.25">
      <c r="A38" s="414">
        <v>10</v>
      </c>
      <c r="B38" s="415" t="s">
        <v>46</v>
      </c>
      <c r="C38" s="71">
        <v>15190</v>
      </c>
      <c r="D38" s="416">
        <v>2979.1008000000002</v>
      </c>
      <c r="E38" s="71">
        <v>36</v>
      </c>
      <c r="F38" s="416">
        <v>160.011</v>
      </c>
      <c r="G38" s="71">
        <v>27</v>
      </c>
      <c r="H38" s="416">
        <v>105.0934</v>
      </c>
      <c r="I38" s="71">
        <v>14777</v>
      </c>
      <c r="J38" s="416">
        <v>2416.8350999999998</v>
      </c>
      <c r="K38" s="71">
        <v>342</v>
      </c>
      <c r="L38" s="416">
        <v>197.31229999999999</v>
      </c>
      <c r="M38" s="71">
        <v>14777</v>
      </c>
      <c r="N38" s="416">
        <v>2414.6469000000002</v>
      </c>
    </row>
    <row r="39" spans="1:14" ht="18" x14ac:dyDescent="0.25">
      <c r="A39" s="414">
        <v>11</v>
      </c>
      <c r="B39" s="415" t="s">
        <v>47</v>
      </c>
      <c r="C39" s="71">
        <v>1983</v>
      </c>
      <c r="D39" s="416">
        <v>38.092100000000002</v>
      </c>
      <c r="E39" s="71">
        <v>648</v>
      </c>
      <c r="F39" s="416">
        <v>21.55</v>
      </c>
      <c r="G39" s="71">
        <v>812</v>
      </c>
      <c r="H39" s="416">
        <v>5.9610000000000003</v>
      </c>
      <c r="I39" s="71">
        <v>185</v>
      </c>
      <c r="J39" s="416">
        <v>0.23</v>
      </c>
      <c r="K39" s="71">
        <v>288</v>
      </c>
      <c r="L39" s="416">
        <v>10.0502</v>
      </c>
      <c r="M39" s="71">
        <v>255268</v>
      </c>
      <c r="N39" s="416">
        <v>3429.4159</v>
      </c>
    </row>
    <row r="40" spans="1:14" ht="18" x14ac:dyDescent="0.25">
      <c r="A40" s="414">
        <v>12</v>
      </c>
      <c r="B40" s="415" t="s">
        <v>48</v>
      </c>
      <c r="C40" s="71">
        <v>322</v>
      </c>
      <c r="D40" s="416">
        <v>130.07</v>
      </c>
      <c r="E40" s="71">
        <v>49</v>
      </c>
      <c r="F40" s="416">
        <v>13.76</v>
      </c>
      <c r="G40" s="71">
        <v>93</v>
      </c>
      <c r="H40" s="416">
        <v>56.93</v>
      </c>
      <c r="I40" s="71">
        <v>0</v>
      </c>
      <c r="J40" s="416">
        <v>0</v>
      </c>
      <c r="K40" s="71">
        <v>132</v>
      </c>
      <c r="L40" s="416">
        <v>50.64</v>
      </c>
      <c r="M40" s="71">
        <v>58491</v>
      </c>
      <c r="N40" s="416">
        <v>4127.8599999999997</v>
      </c>
    </row>
    <row r="41" spans="1:14" ht="18" x14ac:dyDescent="0.25">
      <c r="A41" s="414">
        <v>13</v>
      </c>
      <c r="B41" s="415" t="s">
        <v>49</v>
      </c>
      <c r="C41" s="71">
        <v>115</v>
      </c>
      <c r="D41" s="416">
        <v>11.1608</v>
      </c>
      <c r="E41" s="71">
        <v>25</v>
      </c>
      <c r="F41" s="416">
        <v>0.13289999999999999</v>
      </c>
      <c r="G41" s="71">
        <v>50</v>
      </c>
      <c r="H41" s="416">
        <v>9.2515999999999998</v>
      </c>
      <c r="I41" s="71">
        <v>2</v>
      </c>
      <c r="J41" s="416">
        <v>1E-3</v>
      </c>
      <c r="K41" s="71">
        <v>29</v>
      </c>
      <c r="L41" s="416">
        <v>1.1515</v>
      </c>
      <c r="M41" s="71">
        <v>14460</v>
      </c>
      <c r="N41" s="416">
        <v>685.94169999999997</v>
      </c>
    </row>
    <row r="42" spans="1:14" ht="18" x14ac:dyDescent="0.25">
      <c r="A42" s="414">
        <v>14</v>
      </c>
      <c r="B42" s="415" t="s">
        <v>50</v>
      </c>
      <c r="C42" s="71">
        <v>105568</v>
      </c>
      <c r="D42" s="416">
        <v>179.02</v>
      </c>
      <c r="E42" s="71">
        <v>45006</v>
      </c>
      <c r="F42" s="416">
        <v>65.19</v>
      </c>
      <c r="G42" s="71">
        <v>54944</v>
      </c>
      <c r="H42" s="416">
        <v>91.15</v>
      </c>
      <c r="I42" s="71">
        <v>0</v>
      </c>
      <c r="J42" s="416">
        <v>0</v>
      </c>
      <c r="K42" s="71">
        <v>5618</v>
      </c>
      <c r="L42" s="416">
        <v>22.68</v>
      </c>
      <c r="M42" s="71">
        <v>155588</v>
      </c>
      <c r="N42" s="416">
        <v>14253.45</v>
      </c>
    </row>
    <row r="43" spans="1:14" ht="18" x14ac:dyDescent="0.25">
      <c r="A43" s="414">
        <v>15</v>
      </c>
      <c r="B43" s="415" t="s">
        <v>51</v>
      </c>
      <c r="C43" s="71">
        <v>37927</v>
      </c>
      <c r="D43" s="416">
        <v>567.91660000000002</v>
      </c>
      <c r="E43" s="71">
        <v>5486</v>
      </c>
      <c r="F43" s="416">
        <v>175.34870000000001</v>
      </c>
      <c r="G43" s="71">
        <v>14794</v>
      </c>
      <c r="H43" s="416">
        <v>43.467799999999997</v>
      </c>
      <c r="I43" s="71">
        <v>5</v>
      </c>
      <c r="J43" s="416">
        <v>8.0000000000000004E-4</v>
      </c>
      <c r="K43" s="71">
        <v>17600</v>
      </c>
      <c r="L43" s="416">
        <v>348.53300000000002</v>
      </c>
      <c r="M43" s="71">
        <v>2967212</v>
      </c>
      <c r="N43" s="416">
        <v>60593.174519411201</v>
      </c>
    </row>
    <row r="44" spans="1:14" ht="18" x14ac:dyDescent="0.25">
      <c r="A44" s="414">
        <v>16</v>
      </c>
      <c r="B44" s="415" t="s">
        <v>52</v>
      </c>
      <c r="C44" s="71">
        <v>9085</v>
      </c>
      <c r="D44" s="416">
        <v>983.76210000000003</v>
      </c>
      <c r="E44" s="71">
        <v>2444</v>
      </c>
      <c r="F44" s="416">
        <v>103.5718</v>
      </c>
      <c r="G44" s="71">
        <v>175</v>
      </c>
      <c r="H44" s="416">
        <v>68.019400000000005</v>
      </c>
      <c r="I44" s="71">
        <v>4331</v>
      </c>
      <c r="J44" s="416">
        <v>450.79</v>
      </c>
      <c r="K44" s="71">
        <v>1972</v>
      </c>
      <c r="L44" s="416">
        <v>354.23020000000002</v>
      </c>
      <c r="M44" s="71">
        <v>410909</v>
      </c>
      <c r="N44" s="416">
        <v>38372.175498388002</v>
      </c>
    </row>
    <row r="45" spans="1:14" ht="18" x14ac:dyDescent="0.25">
      <c r="A45" s="414">
        <v>17</v>
      </c>
      <c r="B45" s="415" t="s">
        <v>53</v>
      </c>
      <c r="C45" s="71">
        <v>617651</v>
      </c>
      <c r="D45" s="416">
        <v>132.55929979999999</v>
      </c>
      <c r="E45" s="71">
        <v>4496</v>
      </c>
      <c r="F45" s="416">
        <v>77.996699800000002</v>
      </c>
      <c r="G45" s="71">
        <v>734</v>
      </c>
      <c r="H45" s="416">
        <v>30.004999999999999</v>
      </c>
      <c r="I45" s="71">
        <v>652</v>
      </c>
      <c r="J45" s="416">
        <v>8.83</v>
      </c>
      <c r="K45" s="71">
        <v>611612</v>
      </c>
      <c r="L45" s="416">
        <v>8.6975999999999996</v>
      </c>
      <c r="M45" s="71">
        <v>941456</v>
      </c>
      <c r="N45" s="416">
        <v>40808.506918170002</v>
      </c>
    </row>
    <row r="46" spans="1:14" ht="18" x14ac:dyDescent="0.25">
      <c r="A46" s="414">
        <v>18</v>
      </c>
      <c r="B46" s="415" t="s">
        <v>54</v>
      </c>
      <c r="C46" s="71">
        <v>1782</v>
      </c>
      <c r="D46" s="416">
        <v>2817.85</v>
      </c>
      <c r="E46" s="71">
        <v>629</v>
      </c>
      <c r="F46" s="416">
        <v>236.42</v>
      </c>
      <c r="G46" s="71">
        <v>56</v>
      </c>
      <c r="H46" s="416">
        <v>8.31</v>
      </c>
      <c r="I46" s="71">
        <v>0</v>
      </c>
      <c r="J46" s="416">
        <v>0</v>
      </c>
      <c r="K46" s="71">
        <v>1085</v>
      </c>
      <c r="L46" s="416">
        <v>2571.42</v>
      </c>
      <c r="M46" s="71">
        <v>246162</v>
      </c>
      <c r="N46" s="416">
        <v>14169.75</v>
      </c>
    </row>
    <row r="47" spans="1:14" ht="18" x14ac:dyDescent="0.25">
      <c r="A47" s="414">
        <v>19</v>
      </c>
      <c r="B47" s="415" t="s">
        <v>55</v>
      </c>
      <c r="C47" s="71">
        <v>0</v>
      </c>
      <c r="D47" s="416">
        <v>0</v>
      </c>
      <c r="E47" s="71">
        <v>0</v>
      </c>
      <c r="F47" s="416">
        <v>0</v>
      </c>
      <c r="G47" s="71">
        <v>0</v>
      </c>
      <c r="H47" s="416">
        <v>0</v>
      </c>
      <c r="I47" s="71">
        <v>0</v>
      </c>
      <c r="J47" s="416">
        <v>0</v>
      </c>
      <c r="K47" s="71">
        <v>0</v>
      </c>
      <c r="L47" s="416">
        <v>0</v>
      </c>
      <c r="M47" s="71">
        <v>128443</v>
      </c>
      <c r="N47" s="416">
        <v>1374.0829000000001</v>
      </c>
    </row>
    <row r="48" spans="1:14" ht="18" x14ac:dyDescent="0.25">
      <c r="A48" s="414">
        <v>20</v>
      </c>
      <c r="B48" s="415" t="s">
        <v>56</v>
      </c>
      <c r="C48" s="71">
        <v>450</v>
      </c>
      <c r="D48" s="416">
        <v>23.8293</v>
      </c>
      <c r="E48" s="71">
        <v>245</v>
      </c>
      <c r="F48" s="416">
        <v>3.0807000000000002</v>
      </c>
      <c r="G48" s="71">
        <v>77</v>
      </c>
      <c r="H48" s="416">
        <v>10.432399999999999</v>
      </c>
      <c r="I48" s="71">
        <v>20</v>
      </c>
      <c r="J48" s="416">
        <v>0</v>
      </c>
      <c r="K48" s="71">
        <v>88</v>
      </c>
      <c r="L48" s="416">
        <v>8.7817000000000007</v>
      </c>
      <c r="M48" s="71">
        <v>75446</v>
      </c>
      <c r="N48" s="416">
        <v>1785.99006568966</v>
      </c>
    </row>
    <row r="49" spans="1:14" ht="18" x14ac:dyDescent="0.25">
      <c r="A49" s="414">
        <v>21</v>
      </c>
      <c r="B49" s="415" t="s">
        <v>57</v>
      </c>
      <c r="C49" s="71">
        <v>4920</v>
      </c>
      <c r="D49" s="416">
        <v>12.48</v>
      </c>
      <c r="E49" s="71">
        <v>2409</v>
      </c>
      <c r="F49" s="416">
        <v>2.0099999999999998</v>
      </c>
      <c r="G49" s="71">
        <v>1579</v>
      </c>
      <c r="H49" s="416">
        <v>3.78</v>
      </c>
      <c r="I49" s="419">
        <v>20</v>
      </c>
      <c r="J49" s="416">
        <v>0.02</v>
      </c>
      <c r="K49" s="71">
        <v>706</v>
      </c>
      <c r="L49" s="416">
        <v>6.38</v>
      </c>
      <c r="M49" s="71">
        <v>717396</v>
      </c>
      <c r="N49" s="416">
        <v>8650.6541038421492</v>
      </c>
    </row>
    <row r="50" spans="1:14" ht="15" x14ac:dyDescent="0.25">
      <c r="A50" s="414"/>
      <c r="B50" s="413" t="s">
        <v>589</v>
      </c>
      <c r="C50" s="417">
        <f>SUM(C29:C49)</f>
        <v>845697</v>
      </c>
      <c r="D50" s="7">
        <f t="shared" ref="D50:N50" si="2">SUM(D29:D49)</f>
        <v>10094.708379799999</v>
      </c>
      <c r="E50" s="417">
        <f t="shared" si="2"/>
        <v>87886</v>
      </c>
      <c r="F50" s="7">
        <f t="shared" si="2"/>
        <v>1454.5869897999999</v>
      </c>
      <c r="G50" s="417">
        <f t="shared" si="2"/>
        <v>82146</v>
      </c>
      <c r="H50" s="7">
        <f t="shared" si="2"/>
        <v>854.64818999999989</v>
      </c>
      <c r="I50" s="417">
        <f t="shared" si="2"/>
        <v>20475</v>
      </c>
      <c r="J50" s="7">
        <f t="shared" si="2"/>
        <v>2916.8082999999997</v>
      </c>
      <c r="K50" s="417">
        <f t="shared" si="2"/>
        <v>652951</v>
      </c>
      <c r="L50" s="7">
        <f t="shared" si="2"/>
        <v>4671.0705000000007</v>
      </c>
      <c r="M50" s="417">
        <f t="shared" si="2"/>
        <v>7511327</v>
      </c>
      <c r="N50" s="7">
        <f t="shared" si="2"/>
        <v>263563.07129478734</v>
      </c>
    </row>
    <row r="51" spans="1:14" ht="15" x14ac:dyDescent="0.25">
      <c r="A51" s="412" t="s">
        <v>59</v>
      </c>
      <c r="B51" s="413" t="s">
        <v>60</v>
      </c>
      <c r="C51"/>
      <c r="D51" s="21"/>
      <c r="E51"/>
      <c r="F51" s="21"/>
      <c r="G51"/>
      <c r="H51" s="21"/>
      <c r="I51"/>
      <c r="J51" s="21"/>
      <c r="K51"/>
      <c r="L51" s="21"/>
      <c r="M51"/>
      <c r="N51" s="21"/>
    </row>
    <row r="52" spans="1:14" ht="18" x14ac:dyDescent="0.25">
      <c r="A52" s="414">
        <v>1</v>
      </c>
      <c r="B52" s="415" t="s">
        <v>61</v>
      </c>
      <c r="C52" s="71">
        <v>168297</v>
      </c>
      <c r="D52" s="416">
        <v>2069.6597999999999</v>
      </c>
      <c r="E52" s="71">
        <v>84444</v>
      </c>
      <c r="F52" s="416">
        <v>1070.4957999999999</v>
      </c>
      <c r="G52" s="71">
        <v>42602</v>
      </c>
      <c r="H52" s="416">
        <v>355.53050000000002</v>
      </c>
      <c r="I52" s="71">
        <v>22335</v>
      </c>
      <c r="J52" s="416">
        <v>185.90860000000001</v>
      </c>
      <c r="K52" s="71">
        <v>9910</v>
      </c>
      <c r="L52" s="416">
        <v>158.42869999999999</v>
      </c>
      <c r="M52" s="71">
        <v>1567390</v>
      </c>
      <c r="N52" s="416">
        <v>21800.021346018999</v>
      </c>
    </row>
    <row r="53" spans="1:14" ht="18" x14ac:dyDescent="0.25">
      <c r="A53" s="414">
        <v>2</v>
      </c>
      <c r="B53" s="415" t="s">
        <v>62</v>
      </c>
      <c r="C53" s="71">
        <v>118499</v>
      </c>
      <c r="D53" s="416">
        <v>1516.8327999999999</v>
      </c>
      <c r="E53" s="71">
        <v>60908</v>
      </c>
      <c r="F53" s="416">
        <v>935.29679999999996</v>
      </c>
      <c r="G53" s="71">
        <v>24938</v>
      </c>
      <c r="H53" s="416">
        <v>272.31490000000002</v>
      </c>
      <c r="I53" s="71">
        <v>24631</v>
      </c>
      <c r="J53" s="416">
        <v>165.804</v>
      </c>
      <c r="K53" s="71">
        <v>3999</v>
      </c>
      <c r="L53" s="416">
        <v>54.804000000000002</v>
      </c>
      <c r="M53" s="71">
        <v>702333</v>
      </c>
      <c r="N53" s="416">
        <v>11131.596600000001</v>
      </c>
    </row>
    <row r="54" spans="1:14" ht="15" x14ac:dyDescent="0.25">
      <c r="A54" s="412"/>
      <c r="B54" s="413" t="s">
        <v>63</v>
      </c>
      <c r="C54" s="417">
        <f t="shared" ref="C54:N54" si="3">SUM(C52:C53)</f>
        <v>286796</v>
      </c>
      <c r="D54" s="7">
        <f t="shared" si="3"/>
        <v>3586.4925999999996</v>
      </c>
      <c r="E54" s="417">
        <f t="shared" si="3"/>
        <v>145352</v>
      </c>
      <c r="F54" s="7">
        <f t="shared" si="3"/>
        <v>2005.7925999999998</v>
      </c>
      <c r="G54" s="417">
        <f t="shared" si="3"/>
        <v>67540</v>
      </c>
      <c r="H54" s="7">
        <f t="shared" si="3"/>
        <v>627.84540000000004</v>
      </c>
      <c r="I54" s="417">
        <f t="shared" si="3"/>
        <v>46966</v>
      </c>
      <c r="J54" s="7">
        <f t="shared" si="3"/>
        <v>351.71260000000001</v>
      </c>
      <c r="K54" s="417">
        <f t="shared" si="3"/>
        <v>13909</v>
      </c>
      <c r="L54" s="7">
        <f t="shared" si="3"/>
        <v>213.23269999999999</v>
      </c>
      <c r="M54" s="417">
        <f t="shared" si="3"/>
        <v>2269723</v>
      </c>
      <c r="N54" s="7">
        <f t="shared" si="3"/>
        <v>32931.617946019003</v>
      </c>
    </row>
    <row r="55" spans="1:14" ht="15" x14ac:dyDescent="0.25">
      <c r="A55" s="817" t="s">
        <v>590</v>
      </c>
      <c r="B55" s="818"/>
      <c r="C55" s="417">
        <f t="shared" ref="C55:N55" si="4">SUM(C11+C27+C50+C54)</f>
        <v>2571566</v>
      </c>
      <c r="D55" s="7">
        <f t="shared" si="4"/>
        <v>55655.798879800001</v>
      </c>
      <c r="E55" s="417">
        <f t="shared" si="4"/>
        <v>966913</v>
      </c>
      <c r="F55" s="7">
        <f t="shared" si="4"/>
        <v>17719.639889800001</v>
      </c>
      <c r="G55" s="417">
        <f t="shared" si="4"/>
        <v>340197</v>
      </c>
      <c r="H55" s="7">
        <f t="shared" si="4"/>
        <v>9464.4698900000003</v>
      </c>
      <c r="I55" s="417">
        <f t="shared" si="4"/>
        <v>429033</v>
      </c>
      <c r="J55" s="7">
        <f t="shared" si="4"/>
        <v>9457.6587000000018</v>
      </c>
      <c r="K55" s="417">
        <f t="shared" si="4"/>
        <v>779603</v>
      </c>
      <c r="L55" s="7">
        <f t="shared" si="4"/>
        <v>16023.825500000003</v>
      </c>
      <c r="M55" s="417">
        <f t="shared" si="4"/>
        <v>16152610</v>
      </c>
      <c r="N55" s="7">
        <f t="shared" si="4"/>
        <v>698412.78850476432</v>
      </c>
    </row>
    <row r="56" spans="1:14" ht="15" x14ac:dyDescent="0.25">
      <c r="A56" s="412" t="s">
        <v>66</v>
      </c>
      <c r="B56" s="413" t="s">
        <v>591</v>
      </c>
      <c r="C56"/>
      <c r="D56" s="21"/>
      <c r="E56"/>
      <c r="F56" s="21"/>
      <c r="G56"/>
      <c r="H56" s="21"/>
      <c r="I56"/>
      <c r="J56" s="21"/>
      <c r="K56"/>
      <c r="L56" s="21"/>
      <c r="M56"/>
      <c r="N56" s="21"/>
    </row>
    <row r="57" spans="1:14" ht="18" x14ac:dyDescent="0.25">
      <c r="A57" s="414">
        <v>1</v>
      </c>
      <c r="B57" s="415" t="s">
        <v>68</v>
      </c>
      <c r="C57" s="71">
        <v>264657</v>
      </c>
      <c r="D57" s="416">
        <v>1851.2636</v>
      </c>
      <c r="E57" s="71">
        <v>264657</v>
      </c>
      <c r="F57" s="416">
        <v>1851.2636</v>
      </c>
      <c r="G57" s="71">
        <v>0</v>
      </c>
      <c r="H57" s="416">
        <v>0</v>
      </c>
      <c r="I57" s="71">
        <v>0</v>
      </c>
      <c r="J57" s="416">
        <v>0</v>
      </c>
      <c r="K57" s="71">
        <v>0</v>
      </c>
      <c r="L57" s="416">
        <v>0</v>
      </c>
      <c r="M57" s="71">
        <v>264657</v>
      </c>
      <c r="N57" s="416">
        <v>1851.2636</v>
      </c>
    </row>
    <row r="58" spans="1:14" ht="18" x14ac:dyDescent="0.25">
      <c r="A58" s="414">
        <v>2</v>
      </c>
      <c r="B58" s="415" t="s">
        <v>69</v>
      </c>
      <c r="C58" s="71">
        <v>12400</v>
      </c>
      <c r="D58" s="416">
        <v>199.49709999999999</v>
      </c>
      <c r="E58" s="71">
        <v>12400</v>
      </c>
      <c r="F58" s="416">
        <v>199.49709999999999</v>
      </c>
      <c r="G58" s="71">
        <v>0</v>
      </c>
      <c r="H58" s="416">
        <v>0</v>
      </c>
      <c r="I58" s="71">
        <v>0</v>
      </c>
      <c r="J58" s="416">
        <v>0</v>
      </c>
      <c r="K58" s="71">
        <v>0</v>
      </c>
      <c r="L58" s="416">
        <v>0</v>
      </c>
      <c r="M58" s="71">
        <v>3612930</v>
      </c>
      <c r="N58" s="416">
        <v>43292.710832940997</v>
      </c>
    </row>
    <row r="59" spans="1:14" ht="18" x14ac:dyDescent="0.25">
      <c r="A59" s="414">
        <v>3</v>
      </c>
      <c r="B59" s="415" t="s">
        <v>70</v>
      </c>
      <c r="C59" s="71">
        <v>0</v>
      </c>
      <c r="D59" s="416">
        <v>0</v>
      </c>
      <c r="E59" s="71">
        <v>0</v>
      </c>
      <c r="F59" s="416">
        <v>0</v>
      </c>
      <c r="G59" s="71">
        <v>0</v>
      </c>
      <c r="H59" s="416">
        <v>0</v>
      </c>
      <c r="I59" s="71">
        <v>0</v>
      </c>
      <c r="J59" s="416">
        <v>0</v>
      </c>
      <c r="K59" s="71">
        <v>0</v>
      </c>
      <c r="L59" s="416">
        <v>0</v>
      </c>
      <c r="M59" s="71">
        <v>1</v>
      </c>
      <c r="N59" s="416">
        <v>170.58</v>
      </c>
    </row>
    <row r="60" spans="1:14" ht="15" x14ac:dyDescent="0.25">
      <c r="A60" s="412"/>
      <c r="B60" s="413" t="s">
        <v>71</v>
      </c>
      <c r="C60" s="417">
        <f>SUM(C57:C59)</f>
        <v>277057</v>
      </c>
      <c r="D60" s="7">
        <f t="shared" ref="D60:N60" si="5">SUM(D57:D59)</f>
        <v>2050.7606999999998</v>
      </c>
      <c r="E60" s="417">
        <f t="shared" si="5"/>
        <v>277057</v>
      </c>
      <c r="F60" s="7">
        <f t="shared" si="5"/>
        <v>2050.7606999999998</v>
      </c>
      <c r="G60" s="417">
        <f t="shared" si="5"/>
        <v>0</v>
      </c>
      <c r="H60" s="7">
        <f t="shared" si="5"/>
        <v>0</v>
      </c>
      <c r="I60" s="417">
        <f t="shared" si="5"/>
        <v>0</v>
      </c>
      <c r="J60" s="7">
        <f t="shared" si="5"/>
        <v>0</v>
      </c>
      <c r="K60" s="417">
        <f t="shared" si="5"/>
        <v>0</v>
      </c>
      <c r="L60" s="7">
        <f t="shared" si="5"/>
        <v>0</v>
      </c>
      <c r="M60" s="417">
        <f t="shared" si="5"/>
        <v>3877588</v>
      </c>
      <c r="N60" s="7">
        <f t="shared" si="5"/>
        <v>45314.554432940997</v>
      </c>
    </row>
    <row r="61" spans="1:14" ht="15" x14ac:dyDescent="0.25">
      <c r="A61" s="412"/>
      <c r="B61" s="413" t="s">
        <v>592</v>
      </c>
      <c r="C61"/>
      <c r="D61" s="21"/>
      <c r="E61"/>
      <c r="F61" s="21"/>
      <c r="G61"/>
      <c r="H61" s="21"/>
      <c r="I61"/>
      <c r="J61" s="21"/>
      <c r="K61"/>
      <c r="L61" s="21"/>
      <c r="M61"/>
      <c r="N61" s="21"/>
    </row>
    <row r="62" spans="1:14" ht="18" x14ac:dyDescent="0.25">
      <c r="A62" s="412" t="s">
        <v>72</v>
      </c>
      <c r="B62" s="420" t="s">
        <v>73</v>
      </c>
      <c r="C62" s="71">
        <v>4486</v>
      </c>
      <c r="D62" s="416">
        <v>2658.0825</v>
      </c>
      <c r="E62" s="71">
        <v>0</v>
      </c>
      <c r="F62" s="416">
        <v>0</v>
      </c>
      <c r="G62" s="71">
        <v>779</v>
      </c>
      <c r="H62" s="416">
        <v>481.20260000000002</v>
      </c>
      <c r="I62" s="71">
        <v>43</v>
      </c>
      <c r="J62" s="416">
        <v>53.366199999999999</v>
      </c>
      <c r="K62" s="71">
        <v>3664</v>
      </c>
      <c r="L62" s="416">
        <v>2123.5137</v>
      </c>
      <c r="M62" s="71">
        <v>3691</v>
      </c>
      <c r="N62" s="416">
        <v>2190.6858000000002</v>
      </c>
    </row>
    <row r="63" spans="1:14" ht="18" x14ac:dyDescent="0.25">
      <c r="A63" s="412"/>
      <c r="B63" s="413" t="s">
        <v>593</v>
      </c>
      <c r="C63" s="74">
        <f>SUM(C62)</f>
        <v>4486</v>
      </c>
      <c r="D63" s="421">
        <f t="shared" ref="D63:N63" si="6">SUM(D62)</f>
        <v>2658.0825</v>
      </c>
      <c r="E63" s="74">
        <f t="shared" si="6"/>
        <v>0</v>
      </c>
      <c r="F63" s="421">
        <f t="shared" si="6"/>
        <v>0</v>
      </c>
      <c r="G63" s="74">
        <f t="shared" si="6"/>
        <v>779</v>
      </c>
      <c r="H63" s="421">
        <f t="shared" si="6"/>
        <v>481.20260000000002</v>
      </c>
      <c r="I63" s="74">
        <f t="shared" si="6"/>
        <v>43</v>
      </c>
      <c r="J63" s="421">
        <f t="shared" si="6"/>
        <v>53.366199999999999</v>
      </c>
      <c r="K63" s="74">
        <f t="shared" si="6"/>
        <v>3664</v>
      </c>
      <c r="L63" s="421">
        <f t="shared" si="6"/>
        <v>2123.5137</v>
      </c>
      <c r="M63" s="74">
        <f t="shared" si="6"/>
        <v>3691</v>
      </c>
      <c r="N63" s="421">
        <f t="shared" si="6"/>
        <v>2190.6858000000002</v>
      </c>
    </row>
    <row r="64" spans="1:14" ht="18" x14ac:dyDescent="0.25">
      <c r="A64" s="412" t="s">
        <v>75</v>
      </c>
      <c r="B64" s="420" t="s">
        <v>594</v>
      </c>
      <c r="C64" s="74"/>
      <c r="D64" s="421"/>
      <c r="E64" s="74"/>
      <c r="F64" s="421"/>
      <c r="G64" s="74"/>
      <c r="H64" s="421"/>
      <c r="I64" s="74"/>
      <c r="J64" s="421"/>
      <c r="K64" s="74"/>
      <c r="L64" s="421"/>
      <c r="M64" s="74"/>
      <c r="N64" s="421"/>
    </row>
    <row r="65" spans="1:14" ht="18" x14ac:dyDescent="0.25">
      <c r="A65" s="412">
        <v>1</v>
      </c>
      <c r="B65" s="418" t="s">
        <v>77</v>
      </c>
      <c r="C65" s="71">
        <v>16222</v>
      </c>
      <c r="D65" s="416">
        <v>34.130000000000003</v>
      </c>
      <c r="E65" s="71">
        <v>6606</v>
      </c>
      <c r="F65" s="416">
        <v>4.6399999999999997</v>
      </c>
      <c r="G65" s="71">
        <v>9383</v>
      </c>
      <c r="H65" s="416">
        <v>20.97</v>
      </c>
      <c r="I65" s="71">
        <v>0</v>
      </c>
      <c r="J65" s="416">
        <v>0</v>
      </c>
      <c r="K65" s="71">
        <v>226</v>
      </c>
      <c r="L65" s="416">
        <v>7.58</v>
      </c>
      <c r="M65" s="71">
        <v>178731</v>
      </c>
      <c r="N65" s="416">
        <v>1568.66</v>
      </c>
    </row>
    <row r="66" spans="1:14" ht="18" x14ac:dyDescent="0.25">
      <c r="A66" s="412">
        <v>2</v>
      </c>
      <c r="B66" s="418" t="s">
        <v>78</v>
      </c>
      <c r="C66" s="71">
        <v>78898</v>
      </c>
      <c r="D66" s="416">
        <v>143.625754</v>
      </c>
      <c r="E66" s="71">
        <v>24864</v>
      </c>
      <c r="F66" s="416">
        <v>42.267699999999998</v>
      </c>
      <c r="G66" s="71">
        <v>4935</v>
      </c>
      <c r="H66" s="416">
        <v>12.033735</v>
      </c>
      <c r="I66" s="71">
        <v>37803</v>
      </c>
      <c r="J66" s="416">
        <v>55.257359999999998</v>
      </c>
      <c r="K66" s="71">
        <v>6753</v>
      </c>
      <c r="L66" s="416">
        <v>23.972867000000001</v>
      </c>
      <c r="M66" s="71">
        <v>590547</v>
      </c>
      <c r="N66" s="416">
        <v>2164.7416760000001</v>
      </c>
    </row>
    <row r="67" spans="1:14" ht="18" x14ac:dyDescent="0.25">
      <c r="A67" s="412"/>
      <c r="B67" s="413" t="s">
        <v>595</v>
      </c>
      <c r="C67" s="74">
        <f>SUM(C65:C66)</f>
        <v>95120</v>
      </c>
      <c r="D67" s="421">
        <f t="shared" ref="D67:N67" si="7">SUM(D65:D66)</f>
        <v>177.755754</v>
      </c>
      <c r="E67" s="74">
        <f t="shared" si="7"/>
        <v>31470</v>
      </c>
      <c r="F67" s="421">
        <f t="shared" si="7"/>
        <v>46.907699999999998</v>
      </c>
      <c r="G67" s="74">
        <f t="shared" si="7"/>
        <v>14318</v>
      </c>
      <c r="H67" s="421">
        <f t="shared" si="7"/>
        <v>33.003734999999999</v>
      </c>
      <c r="I67" s="74">
        <f t="shared" si="7"/>
        <v>37803</v>
      </c>
      <c r="J67" s="421">
        <f t="shared" si="7"/>
        <v>55.257359999999998</v>
      </c>
      <c r="K67" s="74">
        <f t="shared" si="7"/>
        <v>6979</v>
      </c>
      <c r="L67" s="421">
        <f t="shared" si="7"/>
        <v>31.552866999999999</v>
      </c>
      <c r="M67" s="74">
        <f t="shared" si="7"/>
        <v>769278</v>
      </c>
      <c r="N67" s="421">
        <f t="shared" si="7"/>
        <v>3733.4016760000004</v>
      </c>
    </row>
    <row r="68" spans="1:14" ht="18" x14ac:dyDescent="0.25">
      <c r="A68" s="412" t="s">
        <v>80</v>
      </c>
      <c r="B68" s="413" t="s">
        <v>81</v>
      </c>
      <c r="C68" s="74"/>
      <c r="D68" s="421"/>
      <c r="E68" s="74"/>
      <c r="F68" s="421"/>
      <c r="G68" s="74"/>
      <c r="H68" s="421"/>
      <c r="I68" s="74"/>
      <c r="J68" s="421"/>
      <c r="K68" s="74"/>
      <c r="L68" s="421"/>
      <c r="M68" s="74"/>
      <c r="N68" s="421"/>
    </row>
    <row r="69" spans="1:14" ht="18" x14ac:dyDescent="0.25">
      <c r="A69" s="412">
        <v>1</v>
      </c>
      <c r="B69" s="418" t="s">
        <v>82</v>
      </c>
      <c r="C69" s="71">
        <v>0</v>
      </c>
      <c r="D69" s="416">
        <v>0</v>
      </c>
      <c r="E69" s="71">
        <v>0</v>
      </c>
      <c r="F69" s="416">
        <v>0</v>
      </c>
      <c r="G69" s="71">
        <v>0</v>
      </c>
      <c r="H69" s="416">
        <v>0</v>
      </c>
      <c r="I69" s="71">
        <v>0</v>
      </c>
      <c r="J69" s="416">
        <v>0</v>
      </c>
      <c r="K69" s="71">
        <v>0</v>
      </c>
      <c r="L69" s="416">
        <v>0</v>
      </c>
      <c r="M69" s="71">
        <v>0</v>
      </c>
      <c r="N69" s="416">
        <v>0</v>
      </c>
    </row>
    <row r="70" spans="1:14" ht="18" x14ac:dyDescent="0.25">
      <c r="A70" s="412"/>
      <c r="B70" s="413" t="s">
        <v>596</v>
      </c>
      <c r="C70" s="74">
        <f t="shared" ref="C70:N70" si="8">C69</f>
        <v>0</v>
      </c>
      <c r="D70" s="421">
        <f t="shared" si="8"/>
        <v>0</v>
      </c>
      <c r="E70" s="74">
        <f t="shared" si="8"/>
        <v>0</v>
      </c>
      <c r="F70" s="421">
        <f t="shared" si="8"/>
        <v>0</v>
      </c>
      <c r="G70" s="74">
        <f t="shared" si="8"/>
        <v>0</v>
      </c>
      <c r="H70" s="421">
        <f t="shared" si="8"/>
        <v>0</v>
      </c>
      <c r="I70" s="74">
        <f t="shared" si="8"/>
        <v>0</v>
      </c>
      <c r="J70" s="421">
        <f t="shared" si="8"/>
        <v>0</v>
      </c>
      <c r="K70" s="74">
        <f t="shared" si="8"/>
        <v>0</v>
      </c>
      <c r="L70" s="421">
        <f t="shared" si="8"/>
        <v>0</v>
      </c>
      <c r="M70" s="74">
        <f t="shared" si="8"/>
        <v>0</v>
      </c>
      <c r="N70" s="421">
        <f t="shared" si="8"/>
        <v>0</v>
      </c>
    </row>
    <row r="71" spans="1:14" ht="15" x14ac:dyDescent="0.25">
      <c r="A71" s="414"/>
      <c r="B71" s="413" t="s">
        <v>172</v>
      </c>
      <c r="C71" s="417">
        <f t="shared" ref="C71:N71" si="9">SUM(C55+C60+C63+C67+C70)</f>
        <v>2948229</v>
      </c>
      <c r="D71" s="7">
        <f t="shared" si="9"/>
        <v>60542.397833799994</v>
      </c>
      <c r="E71" s="417">
        <f t="shared" si="9"/>
        <v>1275440</v>
      </c>
      <c r="F71" s="7">
        <f t="shared" si="9"/>
        <v>19817.308289799999</v>
      </c>
      <c r="G71" s="417">
        <f t="shared" si="9"/>
        <v>355294</v>
      </c>
      <c r="H71" s="7">
        <f t="shared" si="9"/>
        <v>9978.6762250000011</v>
      </c>
      <c r="I71" s="417">
        <f t="shared" si="9"/>
        <v>466879</v>
      </c>
      <c r="J71" s="7">
        <f t="shared" si="9"/>
        <v>9566.2822600000018</v>
      </c>
      <c r="K71" s="417">
        <f t="shared" si="9"/>
        <v>790246</v>
      </c>
      <c r="L71" s="7">
        <f t="shared" si="9"/>
        <v>18178.892067000001</v>
      </c>
      <c r="M71" s="417">
        <f t="shared" si="9"/>
        <v>20803167</v>
      </c>
      <c r="N71" s="7">
        <f t="shared" si="9"/>
        <v>749651.4304137053</v>
      </c>
    </row>
  </sheetData>
  <mergeCells count="12">
    <mergeCell ref="M4:N4"/>
    <mergeCell ref="A55:B55"/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I10" sqref="I10"/>
    </sheetView>
  </sheetViews>
  <sheetFormatPr defaultColWidth="51.42578125" defaultRowHeight="15" x14ac:dyDescent="0.25"/>
  <cols>
    <col min="1" max="1" width="51.42578125" style="53"/>
    <col min="2" max="2" width="16.7109375" style="53" customWidth="1"/>
    <col min="3" max="7" width="13" style="53" customWidth="1"/>
    <col min="8" max="8" width="19.5703125" style="53" customWidth="1"/>
    <col min="9" max="16384" width="51.42578125" style="53"/>
  </cols>
  <sheetData>
    <row r="1" spans="1:8" ht="26.25" x14ac:dyDescent="0.4">
      <c r="A1" s="577" t="s">
        <v>126</v>
      </c>
      <c r="B1" s="577"/>
      <c r="C1" s="577"/>
      <c r="D1" s="577"/>
      <c r="E1" s="577"/>
      <c r="F1" s="577"/>
      <c r="G1" s="577"/>
      <c r="H1" s="577"/>
    </row>
    <row r="2" spans="1:8" ht="27" customHeight="1" x14ac:dyDescent="0.35">
      <c r="A2" s="578" t="s">
        <v>127</v>
      </c>
      <c r="B2" s="578"/>
      <c r="C2" s="578"/>
      <c r="D2" s="578"/>
      <c r="E2" s="578"/>
      <c r="F2" s="578"/>
      <c r="G2" s="578"/>
      <c r="H2" s="578"/>
    </row>
    <row r="3" spans="1:8" ht="27" customHeight="1" x14ac:dyDescent="0.35">
      <c r="A3" s="54"/>
      <c r="B3" s="578" t="s">
        <v>128</v>
      </c>
      <c r="C3" s="578"/>
      <c r="D3" s="578"/>
      <c r="E3" s="578" t="s">
        <v>129</v>
      </c>
      <c r="F3" s="578"/>
      <c r="G3" s="578"/>
      <c r="H3" s="579" t="s">
        <v>130</v>
      </c>
    </row>
    <row r="4" spans="1:8" ht="72.75" customHeight="1" x14ac:dyDescent="0.35">
      <c r="A4" s="55" t="s">
        <v>131</v>
      </c>
      <c r="B4" s="56" t="s">
        <v>132</v>
      </c>
      <c r="C4" s="56" t="s">
        <v>133</v>
      </c>
      <c r="D4" s="56" t="s">
        <v>134</v>
      </c>
      <c r="E4" s="56" t="s">
        <v>132</v>
      </c>
      <c r="F4" s="56" t="s">
        <v>133</v>
      </c>
      <c r="G4" s="56" t="s">
        <v>134</v>
      </c>
      <c r="H4" s="579"/>
    </row>
    <row r="5" spans="1:8" x14ac:dyDescent="0.25">
      <c r="A5" s="53" t="s">
        <v>20</v>
      </c>
      <c r="B5" s="53">
        <v>100</v>
      </c>
      <c r="C5" s="53">
        <v>13</v>
      </c>
      <c r="D5" s="53">
        <v>11</v>
      </c>
      <c r="E5" s="53">
        <v>77</v>
      </c>
      <c r="F5" s="53">
        <v>12</v>
      </c>
      <c r="G5" s="53">
        <v>7</v>
      </c>
      <c r="H5" s="53">
        <v>0.11799999999999999</v>
      </c>
    </row>
    <row r="6" spans="1:8" x14ac:dyDescent="0.25">
      <c r="A6" s="53" t="s">
        <v>135</v>
      </c>
      <c r="B6" s="53">
        <v>148</v>
      </c>
      <c r="C6" s="53">
        <v>54</v>
      </c>
      <c r="D6" s="53">
        <v>0</v>
      </c>
      <c r="E6" s="53">
        <v>148</v>
      </c>
      <c r="F6" s="53">
        <v>54</v>
      </c>
      <c r="G6" s="53">
        <v>0</v>
      </c>
      <c r="H6" s="53">
        <v>2.0379999999999998</v>
      </c>
    </row>
    <row r="7" spans="1:8" x14ac:dyDescent="0.25">
      <c r="A7" s="53" t="s">
        <v>136</v>
      </c>
      <c r="B7" s="53">
        <v>1342</v>
      </c>
      <c r="C7" s="53">
        <v>371</v>
      </c>
      <c r="D7" s="53">
        <v>195</v>
      </c>
      <c r="E7" s="53">
        <v>795</v>
      </c>
      <c r="F7" s="53">
        <v>263</v>
      </c>
      <c r="G7" s="53">
        <v>177</v>
      </c>
      <c r="H7" s="53">
        <v>1.625</v>
      </c>
    </row>
    <row r="8" spans="1:8" x14ac:dyDescent="0.25">
      <c r="A8" s="53" t="s">
        <v>137</v>
      </c>
      <c r="B8" s="53">
        <v>5802</v>
      </c>
      <c r="C8" s="53">
        <v>3445</v>
      </c>
      <c r="D8" s="53">
        <v>3423</v>
      </c>
      <c r="E8" s="53">
        <v>5802</v>
      </c>
      <c r="F8" s="53">
        <v>5782</v>
      </c>
      <c r="G8" s="53">
        <v>5724</v>
      </c>
      <c r="H8" s="53">
        <v>24.804000000000009</v>
      </c>
    </row>
    <row r="9" spans="1:8" x14ac:dyDescent="0.25">
      <c r="A9" s="53" t="s">
        <v>138</v>
      </c>
      <c r="B9" s="53">
        <v>4484</v>
      </c>
      <c r="C9" s="53">
        <v>2682</v>
      </c>
      <c r="D9" s="53">
        <v>1919</v>
      </c>
      <c r="E9" s="53">
        <v>4484</v>
      </c>
      <c r="F9" s="53">
        <v>2584</v>
      </c>
      <c r="G9" s="53">
        <v>1819</v>
      </c>
      <c r="H9" s="53">
        <v>29.771999999999995</v>
      </c>
    </row>
    <row r="10" spans="1:8" x14ac:dyDescent="0.25">
      <c r="A10" s="53" t="s">
        <v>13</v>
      </c>
      <c r="B10" s="53">
        <v>123051</v>
      </c>
      <c r="C10" s="53">
        <v>25360</v>
      </c>
      <c r="D10" s="53">
        <v>20869</v>
      </c>
      <c r="E10" s="53">
        <v>24981</v>
      </c>
      <c r="F10" s="53">
        <v>10212</v>
      </c>
      <c r="G10" s="53">
        <v>7731</v>
      </c>
      <c r="H10" s="53">
        <v>46.178999999999988</v>
      </c>
    </row>
    <row r="11" spans="1:8" x14ac:dyDescent="0.25">
      <c r="A11" s="53" t="s">
        <v>139</v>
      </c>
      <c r="B11" s="53">
        <v>2979</v>
      </c>
      <c r="C11" s="53">
        <v>1469</v>
      </c>
      <c r="D11" s="53">
        <v>1109</v>
      </c>
      <c r="E11" s="53">
        <v>655</v>
      </c>
      <c r="F11" s="53">
        <v>787</v>
      </c>
      <c r="G11" s="53">
        <v>638</v>
      </c>
      <c r="H11" s="53">
        <v>4.7620000000000013</v>
      </c>
    </row>
    <row r="12" spans="1:8" x14ac:dyDescent="0.25">
      <c r="A12" s="53" t="s">
        <v>14</v>
      </c>
      <c r="B12" s="53">
        <v>1741</v>
      </c>
      <c r="C12" s="53">
        <v>591</v>
      </c>
      <c r="D12" s="53">
        <v>484</v>
      </c>
      <c r="E12" s="53">
        <v>1052</v>
      </c>
      <c r="F12" s="53">
        <v>596</v>
      </c>
      <c r="G12" s="53">
        <v>499</v>
      </c>
      <c r="H12" s="53">
        <v>9.6999999999999989E-2</v>
      </c>
    </row>
    <row r="13" spans="1:8" x14ac:dyDescent="0.25">
      <c r="A13" s="53" t="s">
        <v>140</v>
      </c>
      <c r="B13" s="53">
        <v>416</v>
      </c>
      <c r="C13" s="53">
        <v>30</v>
      </c>
      <c r="D13" s="53">
        <v>13</v>
      </c>
      <c r="E13" s="53">
        <v>363</v>
      </c>
      <c r="F13" s="53">
        <v>8</v>
      </c>
      <c r="G13" s="53">
        <v>3</v>
      </c>
      <c r="H13" s="53">
        <v>0.38500000000000001</v>
      </c>
    </row>
    <row r="14" spans="1:8" x14ac:dyDescent="0.25">
      <c r="A14" s="53" t="s">
        <v>141</v>
      </c>
      <c r="B14" s="53">
        <v>525</v>
      </c>
      <c r="C14" s="53">
        <v>252</v>
      </c>
      <c r="D14" s="53">
        <v>237</v>
      </c>
      <c r="E14" s="53">
        <v>199</v>
      </c>
      <c r="F14" s="53">
        <v>144</v>
      </c>
      <c r="G14" s="53">
        <v>129</v>
      </c>
      <c r="H14" s="53">
        <v>1.1080000000000001</v>
      </c>
    </row>
    <row r="15" spans="1:8" x14ac:dyDescent="0.25">
      <c r="A15" s="53" t="s">
        <v>27</v>
      </c>
      <c r="B15" s="53">
        <v>3708</v>
      </c>
      <c r="C15" s="53">
        <v>83</v>
      </c>
      <c r="D15" s="53">
        <v>60</v>
      </c>
      <c r="E15" s="53">
        <v>3460</v>
      </c>
      <c r="F15" s="53">
        <v>85</v>
      </c>
      <c r="G15" s="53">
        <v>62</v>
      </c>
      <c r="H15" s="53">
        <v>17.779000000000003</v>
      </c>
    </row>
    <row r="16" spans="1:8" x14ac:dyDescent="0.25">
      <c r="A16" s="53" t="s">
        <v>142</v>
      </c>
      <c r="B16" s="53">
        <v>184</v>
      </c>
      <c r="C16" s="53">
        <v>14</v>
      </c>
      <c r="D16" s="53">
        <v>13</v>
      </c>
      <c r="E16" s="53">
        <v>5</v>
      </c>
      <c r="F16" s="53" t="s">
        <v>143</v>
      </c>
      <c r="G16" s="53">
        <v>0</v>
      </c>
      <c r="H16" s="53">
        <v>0.06</v>
      </c>
    </row>
    <row r="17" spans="1:8" x14ac:dyDescent="0.25">
      <c r="A17" s="53" t="s">
        <v>29</v>
      </c>
      <c r="B17" s="53">
        <v>2982</v>
      </c>
      <c r="C17" s="53">
        <v>1425</v>
      </c>
      <c r="D17" s="53">
        <v>841</v>
      </c>
      <c r="E17" s="53">
        <v>2903</v>
      </c>
      <c r="F17" s="53">
        <v>1420</v>
      </c>
      <c r="G17" s="53">
        <v>836</v>
      </c>
      <c r="H17" s="53">
        <v>0.92</v>
      </c>
    </row>
    <row r="18" spans="1:8" x14ac:dyDescent="0.25">
      <c r="A18" s="53" t="s">
        <v>144</v>
      </c>
      <c r="B18" s="53">
        <v>19953</v>
      </c>
      <c r="C18" s="53">
        <v>8240</v>
      </c>
      <c r="D18" s="53">
        <v>7772</v>
      </c>
      <c r="E18" s="53">
        <v>6286</v>
      </c>
      <c r="F18" s="53">
        <v>1958</v>
      </c>
      <c r="G18" s="53">
        <v>3333</v>
      </c>
      <c r="H18" s="53">
        <v>58.13000000000001</v>
      </c>
    </row>
    <row r="19" spans="1:8" x14ac:dyDescent="0.25">
      <c r="A19" s="53" t="s">
        <v>15</v>
      </c>
      <c r="B19" s="53">
        <v>67632</v>
      </c>
      <c r="C19" s="53">
        <v>22924</v>
      </c>
      <c r="D19" s="53">
        <v>18729</v>
      </c>
      <c r="E19" s="53">
        <v>5681</v>
      </c>
      <c r="F19" s="53">
        <v>3379</v>
      </c>
      <c r="G19" s="53">
        <v>3444</v>
      </c>
      <c r="H19" s="53">
        <v>17.179000000000009</v>
      </c>
    </row>
    <row r="20" spans="1:8" x14ac:dyDescent="0.25">
      <c r="A20" s="53" t="s">
        <v>145</v>
      </c>
      <c r="B20" s="53">
        <v>163</v>
      </c>
      <c r="C20" s="53">
        <v>45</v>
      </c>
      <c r="D20" s="53">
        <v>44</v>
      </c>
      <c r="E20" s="53">
        <v>105</v>
      </c>
      <c r="F20" s="53">
        <v>40</v>
      </c>
      <c r="G20" s="53">
        <v>39</v>
      </c>
      <c r="H20" s="53">
        <v>9.8999999999999991E-2</v>
      </c>
    </row>
    <row r="21" spans="1:8" x14ac:dyDescent="0.25">
      <c r="A21" s="53" t="s">
        <v>32</v>
      </c>
      <c r="B21" s="53">
        <v>806</v>
      </c>
      <c r="C21" s="53">
        <v>381</v>
      </c>
      <c r="D21" s="53">
        <v>310</v>
      </c>
      <c r="E21" s="53">
        <v>486</v>
      </c>
      <c r="F21" s="53">
        <v>340</v>
      </c>
      <c r="G21" s="53">
        <v>252</v>
      </c>
      <c r="H21" s="53">
        <v>2.254999999999999</v>
      </c>
    </row>
    <row r="22" spans="1:8" x14ac:dyDescent="0.25">
      <c r="A22" s="53" t="s">
        <v>146</v>
      </c>
      <c r="B22" s="53">
        <v>23534</v>
      </c>
      <c r="C22" s="53">
        <v>5386</v>
      </c>
      <c r="D22" s="53">
        <v>3834</v>
      </c>
      <c r="E22" s="53">
        <v>13641</v>
      </c>
      <c r="F22" s="53">
        <v>5252</v>
      </c>
      <c r="G22" s="53">
        <v>3701</v>
      </c>
      <c r="H22" s="53">
        <v>43.495999999999995</v>
      </c>
    </row>
    <row r="23" spans="1:8" ht="21.75" customHeight="1" x14ac:dyDescent="0.25">
      <c r="A23" s="57" t="s">
        <v>147</v>
      </c>
      <c r="B23" s="57">
        <f>SUM(B5:B22)</f>
        <v>259550</v>
      </c>
      <c r="C23" s="57">
        <f t="shared" ref="C23:H23" si="0">SUM(C5:C22)</f>
        <v>72765</v>
      </c>
      <c r="D23" s="57">
        <f t="shared" si="0"/>
        <v>59863</v>
      </c>
      <c r="E23" s="57">
        <f t="shared" si="0"/>
        <v>71123</v>
      </c>
      <c r="F23" s="57">
        <f t="shared" si="0"/>
        <v>32916</v>
      </c>
      <c r="G23" s="57">
        <f t="shared" si="0"/>
        <v>28394</v>
      </c>
      <c r="H23" s="57">
        <f t="shared" si="0"/>
        <v>250.80599999999998</v>
      </c>
    </row>
    <row r="24" spans="1:8" x14ac:dyDescent="0.25">
      <c r="A24" s="53" t="s">
        <v>148</v>
      </c>
      <c r="B24" s="53">
        <v>36086</v>
      </c>
      <c r="C24" s="53">
        <v>1041</v>
      </c>
      <c r="D24" s="53">
        <v>0</v>
      </c>
      <c r="E24" s="53">
        <v>20498</v>
      </c>
      <c r="F24" s="53">
        <v>1018</v>
      </c>
      <c r="G24" s="53">
        <v>0</v>
      </c>
      <c r="H24" s="53">
        <v>313.19900000000001</v>
      </c>
    </row>
    <row r="25" spans="1:8" x14ac:dyDescent="0.25">
      <c r="A25" s="53" t="s">
        <v>62</v>
      </c>
      <c r="B25" s="53">
        <v>50786</v>
      </c>
      <c r="C25" s="53">
        <v>1020</v>
      </c>
      <c r="D25" s="53">
        <v>686</v>
      </c>
      <c r="E25" s="53">
        <v>50786</v>
      </c>
      <c r="F25" s="53">
        <v>1020</v>
      </c>
      <c r="G25" s="53">
        <v>686</v>
      </c>
      <c r="H25" s="53">
        <v>826.46900000000005</v>
      </c>
    </row>
    <row r="26" spans="1:8" ht="15.75" x14ac:dyDescent="0.25">
      <c r="A26" s="58" t="s">
        <v>149</v>
      </c>
      <c r="B26" s="57">
        <f>SUM(B24:B25)</f>
        <v>86872</v>
      </c>
      <c r="C26" s="57">
        <f t="shared" ref="C26:H26" si="1">SUM(C24:C25)</f>
        <v>2061</v>
      </c>
      <c r="D26" s="57">
        <f t="shared" si="1"/>
        <v>686</v>
      </c>
      <c r="E26" s="57">
        <f t="shared" si="1"/>
        <v>71284</v>
      </c>
      <c r="F26" s="57">
        <f t="shared" si="1"/>
        <v>2038</v>
      </c>
      <c r="G26" s="57">
        <f t="shared" si="1"/>
        <v>686</v>
      </c>
      <c r="H26" s="57">
        <f t="shared" si="1"/>
        <v>1139.6680000000001</v>
      </c>
    </row>
    <row r="27" spans="1:8" x14ac:dyDescent="0.25">
      <c r="A27" s="53" t="s">
        <v>150</v>
      </c>
      <c r="B27" s="53">
        <v>7874</v>
      </c>
      <c r="C27" s="53">
        <v>0</v>
      </c>
      <c r="D27" s="53">
        <v>0</v>
      </c>
      <c r="E27" s="53">
        <v>7874</v>
      </c>
      <c r="F27" s="53">
        <v>0</v>
      </c>
      <c r="G27" s="53">
        <v>0</v>
      </c>
      <c r="H27" s="53">
        <v>42.578000000000003</v>
      </c>
    </row>
    <row r="28" spans="1:8" x14ac:dyDescent="0.25">
      <c r="A28" s="53" t="s">
        <v>151</v>
      </c>
      <c r="B28" s="53">
        <v>4576</v>
      </c>
      <c r="C28" s="53">
        <v>0</v>
      </c>
      <c r="D28" s="53">
        <v>0</v>
      </c>
      <c r="E28" s="53">
        <v>4576</v>
      </c>
      <c r="F28" s="53">
        <v>0</v>
      </c>
      <c r="G28" s="53">
        <v>0</v>
      </c>
      <c r="H28" s="53">
        <v>34.679000000000002</v>
      </c>
    </row>
    <row r="29" spans="1:8" x14ac:dyDescent="0.25">
      <c r="A29" s="53" t="s">
        <v>152</v>
      </c>
      <c r="B29" s="53">
        <v>1226</v>
      </c>
      <c r="C29" s="53">
        <v>0</v>
      </c>
      <c r="D29" s="53">
        <v>0</v>
      </c>
      <c r="E29" s="53">
        <v>1215</v>
      </c>
      <c r="F29" s="53">
        <v>0</v>
      </c>
      <c r="G29" s="53">
        <v>0</v>
      </c>
      <c r="H29" s="53">
        <v>16.489999999999998</v>
      </c>
    </row>
    <row r="30" spans="1:8" x14ac:dyDescent="0.25">
      <c r="A30" s="53" t="s">
        <v>153</v>
      </c>
      <c r="B30" s="53">
        <v>1545</v>
      </c>
      <c r="C30" s="53">
        <v>0</v>
      </c>
      <c r="D30" s="53">
        <v>0</v>
      </c>
      <c r="E30" s="53">
        <v>1545</v>
      </c>
      <c r="F30" s="53">
        <v>0</v>
      </c>
      <c r="G30" s="53">
        <v>0</v>
      </c>
      <c r="H30" s="53">
        <v>8.5579999999999998</v>
      </c>
    </row>
    <row r="31" spans="1:8" x14ac:dyDescent="0.25">
      <c r="A31" s="53" t="s">
        <v>154</v>
      </c>
      <c r="B31" s="53">
        <v>14226</v>
      </c>
      <c r="C31" s="53">
        <v>0</v>
      </c>
      <c r="D31" s="53">
        <v>0</v>
      </c>
      <c r="E31" s="53">
        <v>14226</v>
      </c>
      <c r="F31" s="53">
        <v>0</v>
      </c>
      <c r="G31" s="53">
        <v>0</v>
      </c>
      <c r="H31" s="53">
        <v>57.44</v>
      </c>
    </row>
    <row r="32" spans="1:8" x14ac:dyDescent="0.25">
      <c r="A32" s="53" t="s">
        <v>155</v>
      </c>
      <c r="B32" s="53">
        <v>4402</v>
      </c>
      <c r="C32" s="53">
        <v>0</v>
      </c>
      <c r="D32" s="53">
        <v>0</v>
      </c>
      <c r="E32" s="53">
        <v>4402</v>
      </c>
      <c r="F32" s="53">
        <v>0</v>
      </c>
      <c r="G32" s="53">
        <v>0</v>
      </c>
      <c r="H32" s="53">
        <v>29.15</v>
      </c>
    </row>
    <row r="33" spans="1:8" x14ac:dyDescent="0.25">
      <c r="A33" s="53" t="s">
        <v>156</v>
      </c>
      <c r="B33" s="53">
        <v>1364</v>
      </c>
      <c r="C33" s="53">
        <v>0</v>
      </c>
      <c r="D33" s="53">
        <v>0</v>
      </c>
      <c r="E33" s="53">
        <v>1364</v>
      </c>
      <c r="F33" s="53">
        <v>0</v>
      </c>
      <c r="G33" s="53">
        <v>0</v>
      </c>
      <c r="H33" s="53">
        <v>3.8279999999999998</v>
      </c>
    </row>
    <row r="34" spans="1:8" x14ac:dyDescent="0.25">
      <c r="A34" s="53" t="s">
        <v>157</v>
      </c>
      <c r="B34" s="53">
        <v>9577</v>
      </c>
      <c r="C34" s="53">
        <v>0</v>
      </c>
      <c r="D34" s="53">
        <v>0</v>
      </c>
      <c r="E34" s="53">
        <v>9577</v>
      </c>
      <c r="F34" s="53">
        <v>0</v>
      </c>
      <c r="G34" s="53">
        <v>0</v>
      </c>
      <c r="H34" s="53">
        <v>31.72</v>
      </c>
    </row>
    <row r="35" spans="1:8" x14ac:dyDescent="0.25">
      <c r="A35" s="53" t="s">
        <v>158</v>
      </c>
      <c r="B35" s="53">
        <v>525</v>
      </c>
      <c r="C35" s="53">
        <v>0</v>
      </c>
      <c r="D35" s="53">
        <v>0</v>
      </c>
      <c r="E35" s="53">
        <v>525</v>
      </c>
      <c r="F35" s="53">
        <v>0</v>
      </c>
      <c r="G35" s="53">
        <v>0</v>
      </c>
      <c r="H35" s="53">
        <v>0.60899999999999999</v>
      </c>
    </row>
    <row r="36" spans="1:8" x14ac:dyDescent="0.25">
      <c r="A36" s="53" t="s">
        <v>159</v>
      </c>
      <c r="B36" s="53">
        <v>1440</v>
      </c>
      <c r="C36" s="53">
        <v>0</v>
      </c>
      <c r="D36" s="53">
        <v>0</v>
      </c>
      <c r="E36" s="53">
        <v>1440</v>
      </c>
      <c r="F36" s="53">
        <v>0</v>
      </c>
      <c r="G36" s="53">
        <v>0</v>
      </c>
      <c r="H36" s="53">
        <v>26.869</v>
      </c>
    </row>
    <row r="37" spans="1:8" x14ac:dyDescent="0.25">
      <c r="A37" s="53" t="s">
        <v>160</v>
      </c>
      <c r="B37" s="53">
        <v>2862</v>
      </c>
      <c r="C37" s="53">
        <v>0</v>
      </c>
      <c r="D37" s="53">
        <v>0</v>
      </c>
      <c r="E37" s="53">
        <v>2862</v>
      </c>
      <c r="F37" s="53">
        <v>0</v>
      </c>
      <c r="G37" s="53">
        <v>0</v>
      </c>
      <c r="H37" s="53">
        <v>11.750999999999999</v>
      </c>
    </row>
    <row r="38" spans="1:8" x14ac:dyDescent="0.25">
      <c r="A38" s="53" t="s">
        <v>161</v>
      </c>
      <c r="B38" s="53">
        <v>2927</v>
      </c>
      <c r="C38" s="53">
        <v>0</v>
      </c>
      <c r="D38" s="53">
        <v>0</v>
      </c>
      <c r="E38" s="53">
        <v>2927</v>
      </c>
      <c r="F38" s="53">
        <v>0</v>
      </c>
      <c r="G38" s="53">
        <v>0</v>
      </c>
      <c r="H38" s="53">
        <v>11.334</v>
      </c>
    </row>
    <row r="39" spans="1:8" x14ac:dyDescent="0.25">
      <c r="A39" s="53" t="s">
        <v>162</v>
      </c>
      <c r="B39" s="53">
        <v>3184</v>
      </c>
      <c r="C39" s="53">
        <v>0</v>
      </c>
      <c r="D39" s="53">
        <v>0</v>
      </c>
      <c r="E39" s="53">
        <v>3184</v>
      </c>
      <c r="F39" s="53">
        <v>0</v>
      </c>
      <c r="G39" s="53">
        <v>0</v>
      </c>
      <c r="H39" s="53">
        <v>8.74</v>
      </c>
    </row>
    <row r="40" spans="1:8" x14ac:dyDescent="0.25">
      <c r="A40" s="53" t="s">
        <v>163</v>
      </c>
      <c r="B40" s="53">
        <v>1913</v>
      </c>
      <c r="C40" s="53">
        <v>0</v>
      </c>
      <c r="D40" s="53">
        <v>0</v>
      </c>
      <c r="E40" s="53">
        <v>1913</v>
      </c>
      <c r="F40" s="53">
        <v>0</v>
      </c>
      <c r="G40" s="53">
        <v>0</v>
      </c>
      <c r="H40" s="53">
        <v>15.45</v>
      </c>
    </row>
    <row r="41" spans="1:8" x14ac:dyDescent="0.25">
      <c r="A41" s="53" t="s">
        <v>164</v>
      </c>
      <c r="B41" s="53">
        <v>63952</v>
      </c>
      <c r="C41" s="53">
        <v>0</v>
      </c>
      <c r="D41" s="53">
        <v>0</v>
      </c>
      <c r="E41" s="53">
        <v>63952</v>
      </c>
      <c r="F41" s="53">
        <v>0</v>
      </c>
      <c r="G41" s="53">
        <v>0</v>
      </c>
      <c r="H41" s="53">
        <v>180.58</v>
      </c>
    </row>
    <row r="42" spans="1:8" x14ac:dyDescent="0.25">
      <c r="A42" s="53" t="s">
        <v>165</v>
      </c>
      <c r="B42" s="53">
        <v>1518</v>
      </c>
      <c r="C42" s="53">
        <v>0</v>
      </c>
      <c r="D42" s="53">
        <v>0</v>
      </c>
      <c r="E42" s="53">
        <v>1412</v>
      </c>
      <c r="F42" s="53">
        <v>0</v>
      </c>
      <c r="G42" s="53">
        <v>0</v>
      </c>
      <c r="H42" s="53">
        <v>8.1709999999999994</v>
      </c>
    </row>
    <row r="43" spans="1:8" x14ac:dyDescent="0.25">
      <c r="A43" s="53" t="s">
        <v>166</v>
      </c>
      <c r="B43" s="53">
        <v>5371</v>
      </c>
      <c r="C43" s="53">
        <v>0</v>
      </c>
      <c r="D43" s="53">
        <v>0</v>
      </c>
      <c r="E43" s="53">
        <v>5371</v>
      </c>
      <c r="F43" s="53">
        <v>0</v>
      </c>
      <c r="G43" s="53">
        <v>0</v>
      </c>
      <c r="H43" s="53">
        <v>17.797999999999998</v>
      </c>
    </row>
    <row r="44" spans="1:8" x14ac:dyDescent="0.25">
      <c r="A44" s="53" t="s">
        <v>167</v>
      </c>
      <c r="B44" s="53">
        <v>3977</v>
      </c>
      <c r="C44" s="53">
        <v>0</v>
      </c>
      <c r="D44" s="53">
        <v>0</v>
      </c>
      <c r="E44" s="53">
        <v>3952</v>
      </c>
      <c r="F44" s="53">
        <v>0</v>
      </c>
      <c r="G44" s="53">
        <v>0</v>
      </c>
      <c r="H44" s="53">
        <v>33.44</v>
      </c>
    </row>
    <row r="45" spans="1:8" x14ac:dyDescent="0.25">
      <c r="A45" s="53" t="s">
        <v>168</v>
      </c>
      <c r="B45" s="53">
        <v>16152</v>
      </c>
      <c r="C45" s="53">
        <v>0</v>
      </c>
      <c r="D45" s="53">
        <v>0</v>
      </c>
      <c r="E45" s="53">
        <v>16152</v>
      </c>
      <c r="F45" s="53">
        <v>0</v>
      </c>
      <c r="G45" s="53">
        <v>0</v>
      </c>
      <c r="H45" s="53">
        <v>247.38</v>
      </c>
    </row>
    <row r="46" spans="1:8" x14ac:dyDescent="0.25">
      <c r="A46" s="53" t="s">
        <v>169</v>
      </c>
      <c r="B46" s="53">
        <v>7450</v>
      </c>
      <c r="C46" s="53">
        <v>0</v>
      </c>
      <c r="D46" s="53">
        <v>0</v>
      </c>
      <c r="E46" s="53">
        <v>7450</v>
      </c>
      <c r="F46" s="53">
        <v>0</v>
      </c>
      <c r="G46" s="53">
        <v>0</v>
      </c>
      <c r="H46" s="53">
        <v>35.267000000000003</v>
      </c>
    </row>
    <row r="47" spans="1:8" x14ac:dyDescent="0.25">
      <c r="A47" s="53" t="s">
        <v>170</v>
      </c>
      <c r="B47" s="53">
        <v>6497</v>
      </c>
      <c r="C47" s="53">
        <v>0</v>
      </c>
      <c r="D47" s="53">
        <v>0</v>
      </c>
      <c r="E47" s="53">
        <v>6497</v>
      </c>
      <c r="F47" s="53">
        <v>0</v>
      </c>
      <c r="G47" s="53">
        <v>0</v>
      </c>
      <c r="H47" s="53">
        <v>35.770000000000003</v>
      </c>
    </row>
    <row r="48" spans="1:8" ht="15.75" x14ac:dyDescent="0.25">
      <c r="A48" s="58" t="s">
        <v>171</v>
      </c>
      <c r="B48" s="57">
        <f>SUM(B27:B47)</f>
        <v>162558</v>
      </c>
      <c r="C48" s="57">
        <f t="shared" ref="C48:H48" si="2">SUM(C27:C47)</f>
        <v>0</v>
      </c>
      <c r="D48" s="57">
        <f t="shared" si="2"/>
        <v>0</v>
      </c>
      <c r="E48" s="57">
        <f t="shared" si="2"/>
        <v>162416</v>
      </c>
      <c r="F48" s="57">
        <f t="shared" si="2"/>
        <v>0</v>
      </c>
      <c r="G48" s="57">
        <f t="shared" si="2"/>
        <v>0</v>
      </c>
      <c r="H48" s="57">
        <f t="shared" si="2"/>
        <v>857.60200000000009</v>
      </c>
    </row>
    <row r="49" spans="1:8" ht="46.5" customHeight="1" x14ac:dyDescent="0.35">
      <c r="A49" s="59" t="s">
        <v>172</v>
      </c>
      <c r="B49" s="55">
        <f>B23+B26+B48</f>
        <v>508980</v>
      </c>
      <c r="C49" s="55">
        <f t="shared" ref="C49:H49" si="3">C23+C26+C48</f>
        <v>74826</v>
      </c>
      <c r="D49" s="55">
        <f t="shared" si="3"/>
        <v>60549</v>
      </c>
      <c r="E49" s="55">
        <f t="shared" si="3"/>
        <v>304823</v>
      </c>
      <c r="F49" s="55">
        <f t="shared" si="3"/>
        <v>34954</v>
      </c>
      <c r="G49" s="55">
        <f t="shared" si="3"/>
        <v>29080</v>
      </c>
      <c r="H49" s="55">
        <f t="shared" si="3"/>
        <v>2248.076</v>
      </c>
    </row>
  </sheetData>
  <mergeCells count="5">
    <mergeCell ref="A1:H1"/>
    <mergeCell ref="A2:H2"/>
    <mergeCell ref="B3:D3"/>
    <mergeCell ref="E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Q16" sqref="Q16"/>
    </sheetView>
  </sheetViews>
  <sheetFormatPr defaultRowHeight="12.75" x14ac:dyDescent="0.2"/>
  <cols>
    <col min="1" max="1" width="4.42578125" style="296" bestFit="1" customWidth="1"/>
    <col min="2" max="2" width="25" style="296" customWidth="1"/>
    <col min="3" max="3" width="10.42578125" style="296" bestFit="1" customWidth="1"/>
    <col min="4" max="4" width="12.5703125" style="422" bestFit="1" customWidth="1"/>
    <col min="5" max="5" width="10.42578125" style="296" bestFit="1" customWidth="1"/>
    <col min="6" max="6" width="11.28515625" style="422" bestFit="1" customWidth="1"/>
    <col min="7" max="7" width="10.42578125" style="296" bestFit="1" customWidth="1"/>
    <col min="8" max="8" width="12.5703125" style="422" bestFit="1" customWidth="1"/>
    <col min="9" max="9" width="10.42578125" style="296" bestFit="1" customWidth="1"/>
    <col min="10" max="10" width="11.28515625" style="422" bestFit="1" customWidth="1"/>
    <col min="11" max="11" width="9.7109375" style="296" customWidth="1"/>
    <col min="12" max="12" width="9.85546875" style="296" customWidth="1"/>
    <col min="13" max="13" width="8.28515625" style="296" customWidth="1"/>
    <col min="14" max="14" width="11.42578125" style="296" customWidth="1"/>
    <col min="15" max="15" width="9.140625" style="296" customWidth="1"/>
    <col min="16" max="16384" width="9.140625" style="296"/>
  </cols>
  <sheetData>
    <row r="1" spans="1:14" ht="15" x14ac:dyDescent="0.25">
      <c r="A1" s="819" t="s">
        <v>597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</row>
    <row r="2" spans="1:14" ht="15" x14ac:dyDescent="0.25">
      <c r="A2" s="819" t="s">
        <v>598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</row>
    <row r="3" spans="1:14" ht="15" x14ac:dyDescent="0.25">
      <c r="A3" s="820" t="s">
        <v>526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</row>
    <row r="4" spans="1:14" ht="15" x14ac:dyDescent="0.25">
      <c r="A4" s="17"/>
      <c r="B4" s="17"/>
      <c r="C4" s="823" t="s">
        <v>599</v>
      </c>
      <c r="D4" s="824"/>
      <c r="E4" s="824"/>
      <c r="F4" s="825"/>
      <c r="G4" s="823" t="s">
        <v>600</v>
      </c>
      <c r="H4" s="824"/>
      <c r="I4" s="824"/>
      <c r="J4" s="825"/>
      <c r="K4" s="826" t="s">
        <v>601</v>
      </c>
      <c r="L4" s="827"/>
      <c r="M4" s="827"/>
      <c r="N4" s="828"/>
    </row>
    <row r="5" spans="1:14" ht="15.75" x14ac:dyDescent="0.2">
      <c r="A5" s="831" t="s">
        <v>602</v>
      </c>
      <c r="B5" s="832" t="s">
        <v>3</v>
      </c>
      <c r="C5" s="829" t="s">
        <v>249</v>
      </c>
      <c r="D5" s="829"/>
      <c r="E5" s="829" t="s">
        <v>233</v>
      </c>
      <c r="F5" s="829"/>
      <c r="G5" s="829" t="s">
        <v>249</v>
      </c>
      <c r="H5" s="829"/>
      <c r="I5" s="829" t="s">
        <v>233</v>
      </c>
      <c r="J5" s="829"/>
      <c r="K5" s="829" t="s">
        <v>249</v>
      </c>
      <c r="L5" s="829"/>
      <c r="M5" s="829" t="s">
        <v>233</v>
      </c>
      <c r="N5" s="829"/>
    </row>
    <row r="6" spans="1:14" ht="15.75" x14ac:dyDescent="0.25">
      <c r="A6" s="831"/>
      <c r="B6" s="832"/>
      <c r="C6" s="423" t="s">
        <v>603</v>
      </c>
      <c r="D6" s="424" t="s">
        <v>464</v>
      </c>
      <c r="E6" s="423" t="s">
        <v>603</v>
      </c>
      <c r="F6" s="424" t="s">
        <v>464</v>
      </c>
      <c r="G6" s="423" t="s">
        <v>603</v>
      </c>
      <c r="H6" s="424" t="s">
        <v>464</v>
      </c>
      <c r="I6" s="423" t="s">
        <v>603</v>
      </c>
      <c r="J6" s="424" t="s">
        <v>464</v>
      </c>
      <c r="K6" s="423" t="s">
        <v>603</v>
      </c>
      <c r="L6" s="425" t="s">
        <v>464</v>
      </c>
      <c r="M6" s="423" t="s">
        <v>603</v>
      </c>
      <c r="N6" s="425" t="s">
        <v>464</v>
      </c>
    </row>
    <row r="7" spans="1:14" ht="16.5" x14ac:dyDescent="0.25">
      <c r="A7" s="426" t="s">
        <v>11</v>
      </c>
      <c r="B7" s="427" t="s">
        <v>584</v>
      </c>
      <c r="C7" s="428"/>
      <c r="D7" s="429"/>
      <c r="E7" s="428"/>
      <c r="F7" s="429"/>
      <c r="G7"/>
      <c r="H7" s="430"/>
      <c r="I7"/>
      <c r="J7" s="430"/>
      <c r="K7"/>
      <c r="L7" s="431"/>
      <c r="M7"/>
      <c r="N7" s="431"/>
    </row>
    <row r="8" spans="1:14" ht="16.5" x14ac:dyDescent="0.25">
      <c r="A8" s="432">
        <v>1</v>
      </c>
      <c r="B8" s="433" t="s">
        <v>13</v>
      </c>
      <c r="C8" s="428">
        <v>2397</v>
      </c>
      <c r="D8" s="429">
        <v>229.56</v>
      </c>
      <c r="E8" s="428">
        <v>5580</v>
      </c>
      <c r="F8" s="429">
        <v>128.09</v>
      </c>
      <c r="G8" s="428">
        <v>2198</v>
      </c>
      <c r="H8" s="429">
        <v>142.08000000000001</v>
      </c>
      <c r="I8" s="428">
        <v>4988</v>
      </c>
      <c r="J8" s="429">
        <v>112.02</v>
      </c>
      <c r="K8" s="428">
        <f>C8-G8</f>
        <v>199</v>
      </c>
      <c r="L8" s="429">
        <f t="shared" ref="L8:N23" si="0">D8-H8</f>
        <v>87.47999999999999</v>
      </c>
      <c r="M8" s="428">
        <f t="shared" si="0"/>
        <v>592</v>
      </c>
      <c r="N8" s="429">
        <f t="shared" si="0"/>
        <v>16.070000000000007</v>
      </c>
    </row>
    <row r="9" spans="1:14" ht="16.5" x14ac:dyDescent="0.25">
      <c r="A9" s="432">
        <v>2</v>
      </c>
      <c r="B9" s="433" t="s">
        <v>14</v>
      </c>
      <c r="C9" s="428">
        <v>4715</v>
      </c>
      <c r="D9" s="429">
        <v>674.99</v>
      </c>
      <c r="E9" s="428">
        <v>1826</v>
      </c>
      <c r="F9" s="429">
        <v>61.76</v>
      </c>
      <c r="G9" s="428">
        <v>1101</v>
      </c>
      <c r="H9" s="429">
        <v>109.27</v>
      </c>
      <c r="I9" s="428">
        <v>2348</v>
      </c>
      <c r="J9" s="429">
        <v>42.02</v>
      </c>
      <c r="K9" s="428">
        <f t="shared" ref="K9:N68" si="1">C9-G9</f>
        <v>3614</v>
      </c>
      <c r="L9" s="429">
        <f t="shared" si="0"/>
        <v>565.72</v>
      </c>
      <c r="M9" s="428">
        <f t="shared" si="0"/>
        <v>-522</v>
      </c>
      <c r="N9" s="429">
        <f t="shared" si="0"/>
        <v>19.739999999999995</v>
      </c>
    </row>
    <row r="10" spans="1:14" ht="16.5" x14ac:dyDescent="0.25">
      <c r="A10" s="432">
        <v>3</v>
      </c>
      <c r="B10" s="433" t="s">
        <v>15</v>
      </c>
      <c r="C10" s="428">
        <v>3392</v>
      </c>
      <c r="D10" s="429">
        <v>131.62</v>
      </c>
      <c r="E10" s="428">
        <v>4429</v>
      </c>
      <c r="F10" s="429">
        <v>78.48</v>
      </c>
      <c r="G10" s="428">
        <v>2845</v>
      </c>
      <c r="H10" s="429">
        <v>131.06</v>
      </c>
      <c r="I10" s="428">
        <v>4173</v>
      </c>
      <c r="J10" s="429">
        <v>58.85</v>
      </c>
      <c r="K10" s="428">
        <f>C10-G10</f>
        <v>547</v>
      </c>
      <c r="L10" s="429">
        <f>D10-H10</f>
        <v>0.56000000000000227</v>
      </c>
      <c r="M10" s="428">
        <f>E10-I10</f>
        <v>256</v>
      </c>
      <c r="N10" s="429">
        <f>F10-J10</f>
        <v>19.630000000000003</v>
      </c>
    </row>
    <row r="11" spans="1:14" ht="16.5" x14ac:dyDescent="0.25">
      <c r="A11" s="432">
        <v>4</v>
      </c>
      <c r="B11" s="433" t="s">
        <v>16</v>
      </c>
      <c r="C11" s="428">
        <v>5281</v>
      </c>
      <c r="D11" s="429">
        <v>324.25</v>
      </c>
      <c r="E11" s="428">
        <v>4004</v>
      </c>
      <c r="F11" s="429">
        <v>81.88</v>
      </c>
      <c r="G11" s="428">
        <v>7150</v>
      </c>
      <c r="H11" s="429">
        <v>333.23</v>
      </c>
      <c r="I11" s="428">
        <v>4113</v>
      </c>
      <c r="J11" s="429">
        <v>83.42</v>
      </c>
      <c r="K11" s="428">
        <f t="shared" si="1"/>
        <v>-1869</v>
      </c>
      <c r="L11" s="429">
        <f t="shared" si="0"/>
        <v>-8.9800000000000182</v>
      </c>
      <c r="M11" s="428">
        <f t="shared" si="0"/>
        <v>-109</v>
      </c>
      <c r="N11" s="429">
        <f t="shared" si="0"/>
        <v>-1.5400000000000063</v>
      </c>
    </row>
    <row r="12" spans="1:14" s="411" customFormat="1" ht="16.5" x14ac:dyDescent="0.25">
      <c r="A12" s="426"/>
      <c r="B12" s="427" t="s">
        <v>585</v>
      </c>
      <c r="C12" s="434">
        <f t="shared" ref="C12:N12" si="2">SUM(C8:C11)</f>
        <v>15785</v>
      </c>
      <c r="D12" s="435">
        <f t="shared" si="2"/>
        <v>1360.42</v>
      </c>
      <c r="E12" s="434">
        <f t="shared" si="2"/>
        <v>15839</v>
      </c>
      <c r="F12" s="435">
        <f t="shared" si="2"/>
        <v>350.21</v>
      </c>
      <c r="G12" s="434">
        <f t="shared" si="2"/>
        <v>13294</v>
      </c>
      <c r="H12" s="435">
        <f t="shared" si="2"/>
        <v>715.6400000000001</v>
      </c>
      <c r="I12" s="434">
        <f t="shared" si="2"/>
        <v>15622</v>
      </c>
      <c r="J12" s="435">
        <f t="shared" si="2"/>
        <v>296.31</v>
      </c>
      <c r="K12" s="434">
        <f t="shared" si="2"/>
        <v>2491</v>
      </c>
      <c r="L12" s="435">
        <f t="shared" si="2"/>
        <v>644.78</v>
      </c>
      <c r="M12" s="434">
        <f t="shared" si="2"/>
        <v>217</v>
      </c>
      <c r="N12" s="435">
        <f t="shared" si="2"/>
        <v>53.9</v>
      </c>
    </row>
    <row r="13" spans="1:14" ht="16.5" x14ac:dyDescent="0.25">
      <c r="A13" s="426" t="s">
        <v>586</v>
      </c>
      <c r="B13" s="427" t="s">
        <v>587</v>
      </c>
      <c r="C13" s="428"/>
      <c r="D13" s="429"/>
      <c r="E13" s="428"/>
      <c r="F13" s="429"/>
      <c r="G13" s="428"/>
      <c r="H13" s="429"/>
      <c r="I13" s="428"/>
      <c r="J13" s="429"/>
      <c r="K13" s="428"/>
      <c r="L13" s="429"/>
      <c r="M13" s="428"/>
      <c r="N13" s="429"/>
    </row>
    <row r="14" spans="1:14" ht="16.5" x14ac:dyDescent="0.25">
      <c r="A14" s="432">
        <v>1</v>
      </c>
      <c r="B14" s="433" t="s">
        <v>20</v>
      </c>
      <c r="C14" s="428">
        <v>100</v>
      </c>
      <c r="D14" s="429">
        <v>19.47</v>
      </c>
      <c r="E14" s="428">
        <v>58</v>
      </c>
      <c r="F14" s="429">
        <v>1.31</v>
      </c>
      <c r="G14" s="428">
        <v>51</v>
      </c>
      <c r="H14" s="429">
        <v>8.5399999999999991</v>
      </c>
      <c r="I14" s="428">
        <v>43</v>
      </c>
      <c r="J14" s="429">
        <v>1.0512999999999999</v>
      </c>
      <c r="K14" s="428">
        <f t="shared" si="1"/>
        <v>49</v>
      </c>
      <c r="L14" s="429">
        <f t="shared" si="0"/>
        <v>10.93</v>
      </c>
      <c r="M14" s="428">
        <f t="shared" si="0"/>
        <v>15</v>
      </c>
      <c r="N14" s="429">
        <f t="shared" si="0"/>
        <v>0.25870000000000015</v>
      </c>
    </row>
    <row r="15" spans="1:14" ht="16.5" x14ac:dyDescent="0.25">
      <c r="A15" s="432">
        <v>2</v>
      </c>
      <c r="B15" s="433" t="s">
        <v>21</v>
      </c>
      <c r="C15" s="428">
        <v>334</v>
      </c>
      <c r="D15" s="429">
        <v>35.014200000000002</v>
      </c>
      <c r="E15" s="428">
        <v>161</v>
      </c>
      <c r="F15" s="429">
        <v>2.472</v>
      </c>
      <c r="G15" s="428">
        <v>257</v>
      </c>
      <c r="H15" s="429">
        <v>62.31</v>
      </c>
      <c r="I15" s="428">
        <v>167</v>
      </c>
      <c r="J15" s="429">
        <v>2.21</v>
      </c>
      <c r="K15" s="428">
        <f t="shared" si="1"/>
        <v>77</v>
      </c>
      <c r="L15" s="429">
        <f t="shared" si="0"/>
        <v>-27.2958</v>
      </c>
      <c r="M15" s="428">
        <f t="shared" si="0"/>
        <v>-6</v>
      </c>
      <c r="N15" s="429">
        <f t="shared" si="0"/>
        <v>0.26200000000000001</v>
      </c>
    </row>
    <row r="16" spans="1:14" ht="16.5" x14ac:dyDescent="0.25">
      <c r="A16" s="432">
        <v>3</v>
      </c>
      <c r="B16" s="433" t="s">
        <v>22</v>
      </c>
      <c r="C16" s="428">
        <v>1512</v>
      </c>
      <c r="D16" s="429">
        <v>177.1</v>
      </c>
      <c r="E16" s="428">
        <v>1592</v>
      </c>
      <c r="F16" s="429">
        <v>41.32</v>
      </c>
      <c r="G16" s="428">
        <v>708</v>
      </c>
      <c r="H16" s="429">
        <v>32.0914</v>
      </c>
      <c r="I16" s="428">
        <v>1097</v>
      </c>
      <c r="J16" s="429">
        <v>19.405799999999999</v>
      </c>
      <c r="K16" s="428">
        <f t="shared" si="1"/>
        <v>804</v>
      </c>
      <c r="L16" s="429">
        <f t="shared" si="0"/>
        <v>145.0086</v>
      </c>
      <c r="M16" s="428">
        <f t="shared" si="0"/>
        <v>495</v>
      </c>
      <c r="N16" s="429">
        <f t="shared" si="0"/>
        <v>21.914200000000001</v>
      </c>
    </row>
    <row r="17" spans="1:14" ht="16.5" x14ac:dyDescent="0.25">
      <c r="A17" s="432">
        <v>4</v>
      </c>
      <c r="B17" s="436" t="s">
        <v>23</v>
      </c>
      <c r="C17" s="428">
        <v>386</v>
      </c>
      <c r="D17" s="429">
        <v>54.607999999999997</v>
      </c>
      <c r="E17" s="428">
        <v>467</v>
      </c>
      <c r="F17" s="429">
        <v>9.0180000000000007</v>
      </c>
      <c r="G17" s="428">
        <v>281</v>
      </c>
      <c r="H17" s="429">
        <v>29.47</v>
      </c>
      <c r="I17" s="428">
        <v>402</v>
      </c>
      <c r="J17" s="429">
        <v>6.8259999999999996</v>
      </c>
      <c r="K17" s="428">
        <f t="shared" si="1"/>
        <v>105</v>
      </c>
      <c r="L17" s="429">
        <f t="shared" si="0"/>
        <v>25.137999999999998</v>
      </c>
      <c r="M17" s="428">
        <f t="shared" si="0"/>
        <v>65</v>
      </c>
      <c r="N17" s="429">
        <f t="shared" si="0"/>
        <v>2.1920000000000011</v>
      </c>
    </row>
    <row r="18" spans="1:14" ht="16.5" x14ac:dyDescent="0.25">
      <c r="A18" s="432">
        <v>5</v>
      </c>
      <c r="B18" s="436" t="s">
        <v>24</v>
      </c>
      <c r="C18" s="428">
        <v>184</v>
      </c>
      <c r="D18" s="429">
        <v>29.125800000000002</v>
      </c>
      <c r="E18" s="428">
        <v>102</v>
      </c>
      <c r="F18" s="429">
        <v>1.7437</v>
      </c>
      <c r="G18" s="428">
        <v>218</v>
      </c>
      <c r="H18" s="429">
        <v>31.064</v>
      </c>
      <c r="I18" s="428">
        <v>125</v>
      </c>
      <c r="J18" s="429">
        <v>2.0213000000000001</v>
      </c>
      <c r="K18" s="428">
        <f t="shared" si="1"/>
        <v>-34</v>
      </c>
      <c r="L18" s="429">
        <f t="shared" si="0"/>
        <v>-1.9381999999999984</v>
      </c>
      <c r="M18" s="428">
        <f t="shared" si="0"/>
        <v>-23</v>
      </c>
      <c r="N18" s="429">
        <f t="shared" si="0"/>
        <v>-0.27760000000000007</v>
      </c>
    </row>
    <row r="19" spans="1:14" ht="16.5" x14ac:dyDescent="0.25">
      <c r="A19" s="432">
        <v>6</v>
      </c>
      <c r="B19" s="433" t="s">
        <v>25</v>
      </c>
      <c r="C19" s="428">
        <v>342</v>
      </c>
      <c r="D19" s="429">
        <v>32.6584</v>
      </c>
      <c r="E19" s="428">
        <v>500</v>
      </c>
      <c r="F19" s="429">
        <v>5.4885999999999999</v>
      </c>
      <c r="G19" s="428">
        <v>445</v>
      </c>
      <c r="H19" s="429">
        <v>70.72</v>
      </c>
      <c r="I19" s="428">
        <v>517</v>
      </c>
      <c r="J19" s="429">
        <v>9.0503</v>
      </c>
      <c r="K19" s="428">
        <f t="shared" si="1"/>
        <v>-103</v>
      </c>
      <c r="L19" s="429">
        <f t="shared" si="0"/>
        <v>-38.061599999999999</v>
      </c>
      <c r="M19" s="428">
        <f t="shared" si="0"/>
        <v>-17</v>
      </c>
      <c r="N19" s="429">
        <f t="shared" si="0"/>
        <v>-3.5617000000000001</v>
      </c>
    </row>
    <row r="20" spans="1:14" ht="16.5" x14ac:dyDescent="0.25">
      <c r="A20" s="432">
        <v>7</v>
      </c>
      <c r="B20" s="436" t="s">
        <v>26</v>
      </c>
      <c r="C20" s="428">
        <v>279</v>
      </c>
      <c r="D20" s="429">
        <v>17.11</v>
      </c>
      <c r="E20" s="428">
        <v>169</v>
      </c>
      <c r="F20" s="429">
        <v>1.4552</v>
      </c>
      <c r="G20" s="428">
        <v>270</v>
      </c>
      <c r="H20" s="429">
        <v>16.243400000000001</v>
      </c>
      <c r="I20" s="428">
        <v>168</v>
      </c>
      <c r="J20" s="429">
        <v>1.3051999999999999</v>
      </c>
      <c r="K20" s="428">
        <f t="shared" si="1"/>
        <v>9</v>
      </c>
      <c r="L20" s="429">
        <f t="shared" si="0"/>
        <v>0.86659999999999826</v>
      </c>
      <c r="M20" s="428">
        <f t="shared" si="0"/>
        <v>1</v>
      </c>
      <c r="N20" s="429">
        <f t="shared" si="0"/>
        <v>0.15000000000000013</v>
      </c>
    </row>
    <row r="21" spans="1:14" ht="16.5" x14ac:dyDescent="0.25">
      <c r="A21" s="432">
        <v>8</v>
      </c>
      <c r="B21" s="436" t="s">
        <v>27</v>
      </c>
      <c r="C21" s="428">
        <v>191</v>
      </c>
      <c r="D21" s="429">
        <v>28.529900000000001</v>
      </c>
      <c r="E21" s="428">
        <v>208</v>
      </c>
      <c r="F21" s="429">
        <v>4.4804000000000004</v>
      </c>
      <c r="G21" s="428">
        <v>246</v>
      </c>
      <c r="H21" s="429">
        <v>32.51</v>
      </c>
      <c r="I21" s="428">
        <v>198</v>
      </c>
      <c r="J21" s="429">
        <v>5.1212</v>
      </c>
      <c r="K21" s="428">
        <f t="shared" si="1"/>
        <v>-55</v>
      </c>
      <c r="L21" s="429">
        <f t="shared" si="0"/>
        <v>-3.9800999999999966</v>
      </c>
      <c r="M21" s="428">
        <f t="shared" si="0"/>
        <v>10</v>
      </c>
      <c r="N21" s="429">
        <f t="shared" si="0"/>
        <v>-0.64079999999999959</v>
      </c>
    </row>
    <row r="22" spans="1:14" ht="16.5" x14ac:dyDescent="0.25">
      <c r="A22" s="432">
        <v>9</v>
      </c>
      <c r="B22" s="436" t="s">
        <v>28</v>
      </c>
      <c r="C22" s="428">
        <v>179</v>
      </c>
      <c r="D22" s="429">
        <v>12.571300000000001</v>
      </c>
      <c r="E22" s="428">
        <v>201</v>
      </c>
      <c r="F22" s="429">
        <v>5.1307</v>
      </c>
      <c r="G22" s="428">
        <v>69</v>
      </c>
      <c r="H22" s="429">
        <v>3.3925000000000001</v>
      </c>
      <c r="I22" s="428">
        <v>179</v>
      </c>
      <c r="J22" s="429">
        <v>4.0620000000000003</v>
      </c>
      <c r="K22" s="428">
        <f t="shared" si="1"/>
        <v>110</v>
      </c>
      <c r="L22" s="429">
        <f t="shared" si="0"/>
        <v>9.1788000000000007</v>
      </c>
      <c r="M22" s="428">
        <f t="shared" si="0"/>
        <v>22</v>
      </c>
      <c r="N22" s="429">
        <f t="shared" si="0"/>
        <v>1.0686999999999998</v>
      </c>
    </row>
    <row r="23" spans="1:14" ht="16.5" x14ac:dyDescent="0.25">
      <c r="A23" s="432">
        <v>10</v>
      </c>
      <c r="B23" s="436" t="s">
        <v>29</v>
      </c>
      <c r="C23" s="428">
        <v>379</v>
      </c>
      <c r="D23" s="429">
        <v>83.614099999999993</v>
      </c>
      <c r="E23" s="428">
        <v>305</v>
      </c>
      <c r="F23" s="429">
        <v>7.3503999999999996</v>
      </c>
      <c r="G23" s="428">
        <v>290</v>
      </c>
      <c r="H23" s="429">
        <v>64.495199999999997</v>
      </c>
      <c r="I23" s="428">
        <v>286</v>
      </c>
      <c r="J23" s="429">
        <v>6.3323</v>
      </c>
      <c r="K23" s="428">
        <f t="shared" si="1"/>
        <v>89</v>
      </c>
      <c r="L23" s="429">
        <f t="shared" si="0"/>
        <v>19.118899999999996</v>
      </c>
      <c r="M23" s="428">
        <f t="shared" si="0"/>
        <v>19</v>
      </c>
      <c r="N23" s="429">
        <f t="shared" si="0"/>
        <v>1.0180999999999996</v>
      </c>
    </row>
    <row r="24" spans="1:14" ht="16.5" x14ac:dyDescent="0.25">
      <c r="A24" s="432">
        <v>11</v>
      </c>
      <c r="B24" s="436" t="s">
        <v>30</v>
      </c>
      <c r="C24" s="428">
        <v>41</v>
      </c>
      <c r="D24" s="429">
        <v>3.6596000000000002</v>
      </c>
      <c r="E24" s="428">
        <v>11</v>
      </c>
      <c r="F24" s="429">
        <v>0.16950000000000001</v>
      </c>
      <c r="G24" s="428">
        <v>17</v>
      </c>
      <c r="H24" s="429">
        <v>1.8560000000000001</v>
      </c>
      <c r="I24" s="428">
        <v>14</v>
      </c>
      <c r="J24" s="429">
        <v>0.43880000000000002</v>
      </c>
      <c r="K24" s="428">
        <f t="shared" si="1"/>
        <v>24</v>
      </c>
      <c r="L24" s="429">
        <f t="shared" si="1"/>
        <v>1.8036000000000001</v>
      </c>
      <c r="M24" s="428">
        <f t="shared" si="1"/>
        <v>-3</v>
      </c>
      <c r="N24" s="429">
        <f t="shared" si="1"/>
        <v>-0.26929999999999998</v>
      </c>
    </row>
    <row r="25" spans="1:14" ht="16.5" x14ac:dyDescent="0.25">
      <c r="A25" s="432">
        <v>12</v>
      </c>
      <c r="B25" s="436" t="s">
        <v>31</v>
      </c>
      <c r="C25" s="428">
        <v>255</v>
      </c>
      <c r="D25" s="429">
        <v>90.085899999999995</v>
      </c>
      <c r="E25" s="428">
        <v>185</v>
      </c>
      <c r="F25" s="429">
        <v>4.25</v>
      </c>
      <c r="G25" s="428">
        <v>209</v>
      </c>
      <c r="H25" s="429">
        <v>95.4773</v>
      </c>
      <c r="I25" s="428">
        <v>169</v>
      </c>
      <c r="J25" s="429">
        <v>3.5013999999999998</v>
      </c>
      <c r="K25" s="428">
        <f t="shared" si="1"/>
        <v>46</v>
      </c>
      <c r="L25" s="429">
        <f t="shared" si="1"/>
        <v>-5.3914000000000044</v>
      </c>
      <c r="M25" s="428">
        <f t="shared" si="1"/>
        <v>16</v>
      </c>
      <c r="N25" s="429">
        <f t="shared" si="1"/>
        <v>0.74860000000000015</v>
      </c>
    </row>
    <row r="26" spans="1:14" ht="16.5" x14ac:dyDescent="0.25">
      <c r="A26" s="432">
        <v>13</v>
      </c>
      <c r="B26" s="436" t="s">
        <v>32</v>
      </c>
      <c r="C26" s="428">
        <v>472</v>
      </c>
      <c r="D26" s="429">
        <v>13.9519</v>
      </c>
      <c r="E26" s="428">
        <v>269</v>
      </c>
      <c r="F26" s="429">
        <v>5.8635999999999999</v>
      </c>
      <c r="G26" s="428">
        <v>362</v>
      </c>
      <c r="H26" s="429">
        <v>7.8265441100000004</v>
      </c>
      <c r="I26" s="428">
        <v>222</v>
      </c>
      <c r="J26" s="429">
        <v>4.34252459</v>
      </c>
      <c r="K26" s="428">
        <f>C26-G26</f>
        <v>110</v>
      </c>
      <c r="L26" s="429">
        <f>D26-H26</f>
        <v>6.1253558899999998</v>
      </c>
      <c r="M26" s="428">
        <f>E26-I26</f>
        <v>47</v>
      </c>
      <c r="N26" s="429">
        <f>F26-J26</f>
        <v>1.5210754099999999</v>
      </c>
    </row>
    <row r="27" spans="1:14" ht="16.5" x14ac:dyDescent="0.25">
      <c r="A27" s="432">
        <v>14</v>
      </c>
      <c r="B27" s="436" t="s">
        <v>33</v>
      </c>
      <c r="C27" s="428">
        <v>39</v>
      </c>
      <c r="D27" s="429">
        <v>6.24</v>
      </c>
      <c r="E27" s="428">
        <v>7</v>
      </c>
      <c r="F27" s="429">
        <v>0.28000000000000003</v>
      </c>
      <c r="G27" s="428">
        <v>16</v>
      </c>
      <c r="H27" s="429">
        <v>2.5364</v>
      </c>
      <c r="I27" s="428">
        <v>4</v>
      </c>
      <c r="J27" s="429">
        <v>0.10589999999999999</v>
      </c>
      <c r="K27" s="428">
        <f t="shared" si="1"/>
        <v>23</v>
      </c>
      <c r="L27" s="429">
        <f t="shared" si="1"/>
        <v>3.7036000000000002</v>
      </c>
      <c r="M27" s="428">
        <f t="shared" si="1"/>
        <v>3</v>
      </c>
      <c r="N27" s="429">
        <f t="shared" si="1"/>
        <v>0.17410000000000003</v>
      </c>
    </row>
    <row r="28" spans="1:14" s="411" customFormat="1" ht="16.5" x14ac:dyDescent="0.25">
      <c r="A28" s="426"/>
      <c r="B28" s="427" t="s">
        <v>34</v>
      </c>
      <c r="C28" s="434">
        <f t="shared" ref="C28:J28" si="3">SUM(C14:C27)</f>
        <v>4693</v>
      </c>
      <c r="D28" s="435">
        <f t="shared" si="3"/>
        <v>603.73910000000012</v>
      </c>
      <c r="E28" s="434">
        <f t="shared" si="3"/>
        <v>4235</v>
      </c>
      <c r="F28" s="435">
        <f t="shared" si="3"/>
        <v>90.332099999999997</v>
      </c>
      <c r="G28" s="434">
        <f t="shared" si="3"/>
        <v>3439</v>
      </c>
      <c r="H28" s="435">
        <f t="shared" si="3"/>
        <v>458.53274411000001</v>
      </c>
      <c r="I28" s="434">
        <f t="shared" si="3"/>
        <v>3591</v>
      </c>
      <c r="J28" s="435">
        <f t="shared" si="3"/>
        <v>65.77402459000001</v>
      </c>
      <c r="K28" s="434">
        <f t="shared" si="1"/>
        <v>1254</v>
      </c>
      <c r="L28" s="435">
        <f t="shared" si="1"/>
        <v>145.20635589000011</v>
      </c>
      <c r="M28" s="434">
        <f t="shared" si="1"/>
        <v>644</v>
      </c>
      <c r="N28" s="435">
        <f t="shared" si="1"/>
        <v>24.558075409999987</v>
      </c>
    </row>
    <row r="29" spans="1:14" ht="16.5" x14ac:dyDescent="0.25">
      <c r="A29" s="426" t="s">
        <v>35</v>
      </c>
      <c r="B29" s="427" t="s">
        <v>588</v>
      </c>
      <c r="C29" s="428"/>
      <c r="D29" s="429"/>
      <c r="E29" s="428"/>
      <c r="F29" s="429"/>
      <c r="G29" s="428"/>
      <c r="H29" s="429"/>
      <c r="I29" s="428"/>
      <c r="J29" s="429"/>
      <c r="K29" s="428"/>
      <c r="L29" s="429"/>
      <c r="M29" s="428"/>
      <c r="N29" s="429"/>
    </row>
    <row r="30" spans="1:14" ht="16.5" x14ac:dyDescent="0.25">
      <c r="A30" s="432">
        <v>1</v>
      </c>
      <c r="B30" s="433" t="s">
        <v>37</v>
      </c>
      <c r="C30" s="428">
        <v>73</v>
      </c>
      <c r="D30" s="429">
        <v>10.679399999999999</v>
      </c>
      <c r="E30" s="428">
        <v>71</v>
      </c>
      <c r="F30" s="429">
        <v>1.9661999999999999</v>
      </c>
      <c r="G30" s="428">
        <v>74</v>
      </c>
      <c r="H30" s="429">
        <v>12.807</v>
      </c>
      <c r="I30" s="428">
        <v>45</v>
      </c>
      <c r="J30" s="429">
        <v>1.5091000000000001</v>
      </c>
      <c r="K30" s="428">
        <f t="shared" si="1"/>
        <v>-1</v>
      </c>
      <c r="L30" s="429">
        <f t="shared" si="1"/>
        <v>-2.127600000000001</v>
      </c>
      <c r="M30" s="428">
        <f t="shared" si="1"/>
        <v>26</v>
      </c>
      <c r="N30" s="429">
        <f t="shared" si="1"/>
        <v>0.45709999999999984</v>
      </c>
    </row>
    <row r="31" spans="1:14" ht="16.5" x14ac:dyDescent="0.25">
      <c r="A31" s="432">
        <v>2</v>
      </c>
      <c r="B31" s="433" t="s">
        <v>38</v>
      </c>
      <c r="C31" s="428">
        <v>448</v>
      </c>
      <c r="D31" s="429">
        <v>21.540400000000002</v>
      </c>
      <c r="E31" s="428">
        <v>282</v>
      </c>
      <c r="F31" s="429">
        <v>2.1993999999999998</v>
      </c>
      <c r="G31" s="428">
        <v>453</v>
      </c>
      <c r="H31" s="429">
        <v>18.84</v>
      </c>
      <c r="I31" s="428">
        <v>288</v>
      </c>
      <c r="J31" s="429">
        <v>2.87</v>
      </c>
      <c r="K31" s="428">
        <f t="shared" si="1"/>
        <v>-5</v>
      </c>
      <c r="L31" s="429">
        <f t="shared" si="1"/>
        <v>2.7004000000000019</v>
      </c>
      <c r="M31" s="428">
        <f t="shared" si="1"/>
        <v>-6</v>
      </c>
      <c r="N31" s="429">
        <f t="shared" si="1"/>
        <v>-0.67060000000000031</v>
      </c>
    </row>
    <row r="32" spans="1:14" ht="16.5" x14ac:dyDescent="0.25">
      <c r="A32" s="432">
        <v>3</v>
      </c>
      <c r="B32" s="433" t="s">
        <v>39</v>
      </c>
      <c r="C32" s="428">
        <v>283</v>
      </c>
      <c r="D32" s="429">
        <v>6.2469000000000001</v>
      </c>
      <c r="E32" s="428">
        <v>15</v>
      </c>
      <c r="F32" s="429">
        <v>1.4182999999999999</v>
      </c>
      <c r="G32" s="428">
        <v>274</v>
      </c>
      <c r="H32" s="429">
        <v>4.2957999999999998</v>
      </c>
      <c r="I32" s="428">
        <v>19</v>
      </c>
      <c r="J32" s="429">
        <v>0.43840000000000001</v>
      </c>
      <c r="K32" s="428">
        <f t="shared" si="1"/>
        <v>9</v>
      </c>
      <c r="L32" s="429">
        <f t="shared" si="1"/>
        <v>1.9511000000000003</v>
      </c>
      <c r="M32" s="428">
        <f t="shared" si="1"/>
        <v>-4</v>
      </c>
      <c r="N32" s="429">
        <f t="shared" si="1"/>
        <v>0.97989999999999988</v>
      </c>
    </row>
    <row r="33" spans="1:14" ht="16.5" x14ac:dyDescent="0.25">
      <c r="A33" s="432">
        <v>4</v>
      </c>
      <c r="B33" s="433" t="s">
        <v>40</v>
      </c>
      <c r="C33" s="428">
        <v>88</v>
      </c>
      <c r="D33" s="429">
        <v>8.1953399999999998</v>
      </c>
      <c r="E33" s="428">
        <v>10</v>
      </c>
      <c r="F33" s="429">
        <v>0.35915999999999998</v>
      </c>
      <c r="G33" s="428">
        <v>4</v>
      </c>
      <c r="H33" s="429">
        <v>0.1</v>
      </c>
      <c r="I33" s="428">
        <v>4</v>
      </c>
      <c r="J33" s="429">
        <v>0.1794</v>
      </c>
      <c r="K33" s="428">
        <f t="shared" si="1"/>
        <v>84</v>
      </c>
      <c r="L33" s="429">
        <f t="shared" si="1"/>
        <v>8.0953400000000002</v>
      </c>
      <c r="M33" s="428">
        <f t="shared" si="1"/>
        <v>6</v>
      </c>
      <c r="N33" s="429">
        <f t="shared" si="1"/>
        <v>0.17975999999999998</v>
      </c>
    </row>
    <row r="34" spans="1:14" ht="16.5" x14ac:dyDescent="0.25">
      <c r="A34" s="432">
        <v>5</v>
      </c>
      <c r="B34" s="433" t="s">
        <v>41</v>
      </c>
      <c r="C34" s="428">
        <v>9</v>
      </c>
      <c r="D34" s="429">
        <v>0.70399999999999996</v>
      </c>
      <c r="E34" s="428">
        <v>7</v>
      </c>
      <c r="F34" s="429">
        <v>0.1653</v>
      </c>
      <c r="G34" s="428">
        <v>6</v>
      </c>
      <c r="H34" s="429">
        <v>0.31950000000000001</v>
      </c>
      <c r="I34" s="428">
        <v>5</v>
      </c>
      <c r="J34" s="429">
        <v>8.5400000000000004E-2</v>
      </c>
      <c r="K34" s="428">
        <f t="shared" si="1"/>
        <v>3</v>
      </c>
      <c r="L34" s="429">
        <f t="shared" si="1"/>
        <v>0.38449999999999995</v>
      </c>
      <c r="M34" s="428">
        <f t="shared" si="1"/>
        <v>2</v>
      </c>
      <c r="N34" s="429">
        <f t="shared" si="1"/>
        <v>7.9899999999999999E-2</v>
      </c>
    </row>
    <row r="35" spans="1:14" ht="16.5" x14ac:dyDescent="0.25">
      <c r="A35" s="432">
        <v>6</v>
      </c>
      <c r="B35" s="433" t="s">
        <v>42</v>
      </c>
      <c r="C35" s="428">
        <v>9</v>
      </c>
      <c r="D35" s="429">
        <v>2.6</v>
      </c>
      <c r="E35" s="428">
        <v>1</v>
      </c>
      <c r="F35" s="429">
        <v>0.03</v>
      </c>
      <c r="G35" s="428">
        <v>9</v>
      </c>
      <c r="H35" s="429">
        <v>2.6095999999999999</v>
      </c>
      <c r="I35" s="428">
        <v>1</v>
      </c>
      <c r="J35" s="429">
        <v>3.5200000000000002E-2</v>
      </c>
      <c r="K35" s="428">
        <f t="shared" si="1"/>
        <v>0</v>
      </c>
      <c r="L35" s="429">
        <f t="shared" si="1"/>
        <v>-9.5999999999998309E-3</v>
      </c>
      <c r="M35" s="428">
        <f t="shared" si="1"/>
        <v>0</v>
      </c>
      <c r="N35" s="429">
        <f t="shared" si="1"/>
        <v>-5.2000000000000032E-3</v>
      </c>
    </row>
    <row r="36" spans="1:14" ht="16.5" x14ac:dyDescent="0.25">
      <c r="A36" s="432">
        <v>7</v>
      </c>
      <c r="B36" s="433" t="s">
        <v>43</v>
      </c>
      <c r="C36" s="428">
        <v>129</v>
      </c>
      <c r="D36" s="429">
        <v>8.2899999999999991</v>
      </c>
      <c r="E36" s="428">
        <v>41</v>
      </c>
      <c r="F36" s="429">
        <v>0.95</v>
      </c>
      <c r="G36" s="428">
        <v>132</v>
      </c>
      <c r="H36" s="429">
        <v>9.2832000000000008</v>
      </c>
      <c r="I36" s="428">
        <v>41</v>
      </c>
      <c r="J36" s="429">
        <v>1.0651999999999999</v>
      </c>
      <c r="K36" s="428">
        <f t="shared" si="1"/>
        <v>-3</v>
      </c>
      <c r="L36" s="429">
        <f t="shared" si="1"/>
        <v>-0.99320000000000164</v>
      </c>
      <c r="M36" s="428">
        <f t="shared" si="1"/>
        <v>0</v>
      </c>
      <c r="N36" s="429">
        <f t="shared" si="1"/>
        <v>-0.11519999999999997</v>
      </c>
    </row>
    <row r="37" spans="1:14" ht="16.5" x14ac:dyDescent="0.25">
      <c r="A37" s="432">
        <v>8</v>
      </c>
      <c r="B37" s="433" t="s">
        <v>44</v>
      </c>
      <c r="C37" s="428">
        <v>33</v>
      </c>
      <c r="D37" s="429">
        <v>3.17</v>
      </c>
      <c r="E37" s="428">
        <v>1</v>
      </c>
      <c r="F37" s="429">
        <v>0.01</v>
      </c>
      <c r="G37" s="428">
        <v>20</v>
      </c>
      <c r="H37" s="429">
        <v>2.08</v>
      </c>
      <c r="I37" s="428">
        <v>1</v>
      </c>
      <c r="J37" s="429">
        <v>0.01</v>
      </c>
      <c r="K37" s="428">
        <f t="shared" si="1"/>
        <v>13</v>
      </c>
      <c r="L37" s="429">
        <f t="shared" si="1"/>
        <v>1.0899999999999999</v>
      </c>
      <c r="M37" s="428">
        <f t="shared" si="1"/>
        <v>0</v>
      </c>
      <c r="N37" s="429">
        <f t="shared" si="1"/>
        <v>0</v>
      </c>
    </row>
    <row r="38" spans="1:14" ht="16.5" x14ac:dyDescent="0.25">
      <c r="A38" s="432">
        <v>9</v>
      </c>
      <c r="B38" s="433" t="s">
        <v>45</v>
      </c>
      <c r="C38" s="428">
        <v>11</v>
      </c>
      <c r="D38" s="429">
        <v>1.0450999999999999</v>
      </c>
      <c r="E38" s="428">
        <v>13</v>
      </c>
      <c r="F38" s="429">
        <v>0.2397</v>
      </c>
      <c r="G38" s="428">
        <v>19</v>
      </c>
      <c r="H38" s="429">
        <v>5.15</v>
      </c>
      <c r="I38" s="428">
        <v>3</v>
      </c>
      <c r="J38" s="429">
        <v>0.05</v>
      </c>
      <c r="K38" s="428">
        <f>C38-G38</f>
        <v>-8</v>
      </c>
      <c r="L38" s="429">
        <f>D38-H38</f>
        <v>-4.1049000000000007</v>
      </c>
      <c r="M38" s="428">
        <f>E38-I38</f>
        <v>10</v>
      </c>
      <c r="N38" s="429">
        <f>F38-J38</f>
        <v>0.18969999999999998</v>
      </c>
    </row>
    <row r="39" spans="1:14" ht="16.5" x14ac:dyDescent="0.25">
      <c r="A39" s="432">
        <v>10</v>
      </c>
      <c r="B39" s="433" t="s">
        <v>46</v>
      </c>
      <c r="C39" s="428">
        <v>7</v>
      </c>
      <c r="D39" s="429">
        <v>99.831599999999995</v>
      </c>
      <c r="E39" s="428">
        <v>1</v>
      </c>
      <c r="F39" s="429">
        <v>1.7399999999999999E-2</v>
      </c>
      <c r="G39" s="428">
        <v>8</v>
      </c>
      <c r="H39" s="429">
        <v>0.36280000000000001</v>
      </c>
      <c r="I39" s="428">
        <v>0</v>
      </c>
      <c r="J39" s="429">
        <v>0</v>
      </c>
      <c r="K39" s="428">
        <f t="shared" si="1"/>
        <v>-1</v>
      </c>
      <c r="L39" s="429">
        <f t="shared" si="1"/>
        <v>99.468799999999987</v>
      </c>
      <c r="M39" s="428">
        <f t="shared" si="1"/>
        <v>1</v>
      </c>
      <c r="N39" s="429">
        <f t="shared" si="1"/>
        <v>1.7399999999999999E-2</v>
      </c>
    </row>
    <row r="40" spans="1:14" ht="16.5" x14ac:dyDescent="0.25">
      <c r="A40" s="432">
        <v>11</v>
      </c>
      <c r="B40" s="433" t="s">
        <v>47</v>
      </c>
      <c r="C40" s="428">
        <v>48</v>
      </c>
      <c r="D40" s="429">
        <v>0.29499999999999998</v>
      </c>
      <c r="E40" s="428">
        <v>2</v>
      </c>
      <c r="F40" s="429">
        <v>5.8999999999999999E-3</v>
      </c>
      <c r="G40" s="428">
        <v>626</v>
      </c>
      <c r="H40" s="429">
        <v>5.0700000000000002E-2</v>
      </c>
      <c r="I40" s="428">
        <v>50</v>
      </c>
      <c r="J40" s="429">
        <v>6.1000000000000004E-3</v>
      </c>
      <c r="K40" s="428">
        <f t="shared" si="1"/>
        <v>-578</v>
      </c>
      <c r="L40" s="429">
        <f t="shared" si="1"/>
        <v>0.24429999999999999</v>
      </c>
      <c r="M40" s="428">
        <f t="shared" si="1"/>
        <v>-48</v>
      </c>
      <c r="N40" s="429">
        <f t="shared" si="1"/>
        <v>-2.0000000000000052E-4</v>
      </c>
    </row>
    <row r="41" spans="1:14" ht="16.5" x14ac:dyDescent="0.25">
      <c r="A41" s="432">
        <v>12</v>
      </c>
      <c r="B41" s="433" t="s">
        <v>48</v>
      </c>
      <c r="C41" s="428">
        <v>45</v>
      </c>
      <c r="D41" s="429">
        <v>8.69</v>
      </c>
      <c r="E41" s="428">
        <v>3</v>
      </c>
      <c r="F41" s="429">
        <v>0.05</v>
      </c>
      <c r="G41" s="428">
        <v>46</v>
      </c>
      <c r="H41" s="429">
        <v>8.15</v>
      </c>
      <c r="I41" s="428">
        <v>4</v>
      </c>
      <c r="J41" s="429">
        <v>0.08</v>
      </c>
      <c r="K41" s="428">
        <f t="shared" si="1"/>
        <v>-1</v>
      </c>
      <c r="L41" s="429">
        <f t="shared" si="1"/>
        <v>0.53999999999999915</v>
      </c>
      <c r="M41" s="428">
        <f t="shared" si="1"/>
        <v>-1</v>
      </c>
      <c r="N41" s="429">
        <f t="shared" si="1"/>
        <v>-0.03</v>
      </c>
    </row>
    <row r="42" spans="1:14" ht="16.5" x14ac:dyDescent="0.25">
      <c r="A42" s="432">
        <v>13</v>
      </c>
      <c r="B42" s="433" t="s">
        <v>49</v>
      </c>
      <c r="C42" s="428">
        <v>7</v>
      </c>
      <c r="D42" s="429">
        <v>0.6</v>
      </c>
      <c r="E42" s="428">
        <v>2</v>
      </c>
      <c r="F42" s="429">
        <v>2.3800000000000002E-2</v>
      </c>
      <c r="G42" s="428">
        <v>7</v>
      </c>
      <c r="H42" s="429">
        <v>0.5091</v>
      </c>
      <c r="I42" s="428">
        <v>2</v>
      </c>
      <c r="J42" s="429">
        <v>2.53E-2</v>
      </c>
      <c r="K42" s="428">
        <f t="shared" si="1"/>
        <v>0</v>
      </c>
      <c r="L42" s="429">
        <f t="shared" si="1"/>
        <v>9.0899999999999981E-2</v>
      </c>
      <c r="M42" s="428">
        <f t="shared" si="1"/>
        <v>0</v>
      </c>
      <c r="N42" s="429">
        <f t="shared" si="1"/>
        <v>-1.4999999999999979E-3</v>
      </c>
    </row>
    <row r="43" spans="1:14" ht="16.5" x14ac:dyDescent="0.25">
      <c r="A43" s="432">
        <v>14</v>
      </c>
      <c r="B43" s="433" t="s">
        <v>50</v>
      </c>
      <c r="C43" s="428">
        <v>0</v>
      </c>
      <c r="D43" s="429">
        <v>0</v>
      </c>
      <c r="E43" s="428">
        <v>0</v>
      </c>
      <c r="F43" s="429">
        <v>0</v>
      </c>
      <c r="G43" s="428">
        <v>5</v>
      </c>
      <c r="H43" s="429">
        <v>0.82389999999999997</v>
      </c>
      <c r="I43" s="428">
        <v>0</v>
      </c>
      <c r="J43" s="429">
        <v>0</v>
      </c>
      <c r="K43" s="428">
        <f t="shared" si="1"/>
        <v>-5</v>
      </c>
      <c r="L43" s="429">
        <f t="shared" si="1"/>
        <v>-0.82389999999999997</v>
      </c>
      <c r="M43" s="428">
        <f t="shared" si="1"/>
        <v>0</v>
      </c>
      <c r="N43" s="429">
        <f t="shared" si="1"/>
        <v>0</v>
      </c>
    </row>
    <row r="44" spans="1:14" ht="16.5" x14ac:dyDescent="0.25">
      <c r="A44" s="432">
        <v>15</v>
      </c>
      <c r="B44" s="433" t="s">
        <v>51</v>
      </c>
      <c r="C44" s="428">
        <v>42</v>
      </c>
      <c r="D44" s="429">
        <v>0.56630000000000003</v>
      </c>
      <c r="E44" s="428">
        <v>0</v>
      </c>
      <c r="F44" s="429">
        <v>0</v>
      </c>
      <c r="G44" s="428">
        <v>60</v>
      </c>
      <c r="H44" s="429">
        <v>0.89980000000000004</v>
      </c>
      <c r="I44" s="428">
        <v>2</v>
      </c>
      <c r="J44" s="429">
        <v>3.44E-2</v>
      </c>
      <c r="K44" s="428">
        <f t="shared" si="1"/>
        <v>-18</v>
      </c>
      <c r="L44" s="429">
        <f t="shared" si="1"/>
        <v>-0.33350000000000002</v>
      </c>
      <c r="M44" s="428">
        <f t="shared" si="1"/>
        <v>-2</v>
      </c>
      <c r="N44" s="429">
        <f t="shared" si="1"/>
        <v>-3.44E-2</v>
      </c>
    </row>
    <row r="45" spans="1:14" ht="16.5" x14ac:dyDescent="0.25">
      <c r="A45" s="432">
        <v>16</v>
      </c>
      <c r="B45" s="433" t="s">
        <v>52</v>
      </c>
      <c r="C45" s="428">
        <v>64</v>
      </c>
      <c r="D45" s="429">
        <v>4.2816999999999998</v>
      </c>
      <c r="E45" s="428">
        <v>99</v>
      </c>
      <c r="F45" s="429">
        <v>2.8690000000000002</v>
      </c>
      <c r="G45" s="428">
        <v>69</v>
      </c>
      <c r="H45" s="429">
        <v>5.65</v>
      </c>
      <c r="I45" s="428">
        <v>192</v>
      </c>
      <c r="J45" s="429">
        <v>5.97</v>
      </c>
      <c r="K45" s="428">
        <f t="shared" si="1"/>
        <v>-5</v>
      </c>
      <c r="L45" s="429">
        <f t="shared" si="1"/>
        <v>-1.3683000000000005</v>
      </c>
      <c r="M45" s="428">
        <f t="shared" si="1"/>
        <v>-93</v>
      </c>
      <c r="N45" s="429">
        <f t="shared" si="1"/>
        <v>-3.1009999999999995</v>
      </c>
    </row>
    <row r="46" spans="1:14" ht="16.5" x14ac:dyDescent="0.25">
      <c r="A46" s="432">
        <v>17</v>
      </c>
      <c r="B46" s="433" t="s">
        <v>53</v>
      </c>
      <c r="C46" s="428">
        <v>139</v>
      </c>
      <c r="D46" s="429">
        <v>6.42</v>
      </c>
      <c r="E46" s="428">
        <v>18</v>
      </c>
      <c r="F46" s="429">
        <v>0.61</v>
      </c>
      <c r="G46" s="428">
        <v>139</v>
      </c>
      <c r="H46" s="429">
        <v>6.42</v>
      </c>
      <c r="I46" s="428">
        <v>18</v>
      </c>
      <c r="J46" s="429">
        <v>0.61</v>
      </c>
      <c r="K46" s="428">
        <f t="shared" si="1"/>
        <v>0</v>
      </c>
      <c r="L46" s="429">
        <f t="shared" si="1"/>
        <v>0</v>
      </c>
      <c r="M46" s="428">
        <f t="shared" si="1"/>
        <v>0</v>
      </c>
      <c r="N46" s="429">
        <f t="shared" si="1"/>
        <v>0</v>
      </c>
    </row>
    <row r="47" spans="1:14" ht="16.5" x14ac:dyDescent="0.25">
      <c r="A47" s="432">
        <v>18</v>
      </c>
      <c r="B47" s="433" t="s">
        <v>54</v>
      </c>
      <c r="C47" s="428">
        <v>12</v>
      </c>
      <c r="D47" s="429">
        <v>1.7</v>
      </c>
      <c r="E47" s="428">
        <v>0</v>
      </c>
      <c r="F47" s="429">
        <v>0</v>
      </c>
      <c r="G47" s="428">
        <v>9</v>
      </c>
      <c r="H47" s="429">
        <v>0.71</v>
      </c>
      <c r="I47" s="428">
        <v>0</v>
      </c>
      <c r="J47" s="429">
        <v>0</v>
      </c>
      <c r="K47" s="428">
        <f t="shared" si="1"/>
        <v>3</v>
      </c>
      <c r="L47" s="429">
        <f t="shared" si="1"/>
        <v>0.99</v>
      </c>
      <c r="M47" s="428">
        <f t="shared" si="1"/>
        <v>0</v>
      </c>
      <c r="N47" s="429">
        <f t="shared" si="1"/>
        <v>0</v>
      </c>
    </row>
    <row r="48" spans="1:14" ht="16.5" x14ac:dyDescent="0.25">
      <c r="A48" s="432">
        <v>19</v>
      </c>
      <c r="B48" s="433" t="s">
        <v>55</v>
      </c>
      <c r="C48" s="428">
        <v>0</v>
      </c>
      <c r="D48" s="429">
        <v>0</v>
      </c>
      <c r="E48" s="428">
        <v>0</v>
      </c>
      <c r="F48" s="429">
        <v>0</v>
      </c>
      <c r="G48" s="428">
        <v>0</v>
      </c>
      <c r="H48" s="429">
        <v>0</v>
      </c>
      <c r="I48" s="428">
        <v>0</v>
      </c>
      <c r="J48" s="429">
        <v>0</v>
      </c>
      <c r="K48" s="428">
        <f t="shared" si="1"/>
        <v>0</v>
      </c>
      <c r="L48" s="429">
        <f t="shared" si="1"/>
        <v>0</v>
      </c>
      <c r="M48" s="428">
        <f t="shared" si="1"/>
        <v>0</v>
      </c>
      <c r="N48" s="429">
        <f t="shared" si="1"/>
        <v>0</v>
      </c>
    </row>
    <row r="49" spans="1:14" ht="16.5" x14ac:dyDescent="0.25">
      <c r="A49" s="432">
        <v>20</v>
      </c>
      <c r="B49" s="433" t="s">
        <v>56</v>
      </c>
      <c r="C49" s="428">
        <v>20</v>
      </c>
      <c r="D49" s="429">
        <v>1.5345</v>
      </c>
      <c r="E49" s="428">
        <v>0</v>
      </c>
      <c r="F49" s="429">
        <v>0</v>
      </c>
      <c r="G49" s="428">
        <v>10</v>
      </c>
      <c r="H49" s="429">
        <v>1.0730207899999999</v>
      </c>
      <c r="I49" s="428">
        <v>0</v>
      </c>
      <c r="J49" s="429">
        <v>0</v>
      </c>
      <c r="K49" s="428">
        <f t="shared" si="1"/>
        <v>10</v>
      </c>
      <c r="L49" s="429">
        <f t="shared" si="1"/>
        <v>0.46147921000000003</v>
      </c>
      <c r="M49" s="428">
        <f t="shared" si="1"/>
        <v>0</v>
      </c>
      <c r="N49" s="429">
        <f t="shared" si="1"/>
        <v>0</v>
      </c>
    </row>
    <row r="50" spans="1:14" ht="16.5" x14ac:dyDescent="0.25">
      <c r="A50" s="432">
        <v>21</v>
      </c>
      <c r="B50" s="433" t="s">
        <v>57</v>
      </c>
      <c r="C50" s="428">
        <v>206</v>
      </c>
      <c r="D50" s="429">
        <v>0.28999999999999998</v>
      </c>
      <c r="E50" s="428">
        <v>0</v>
      </c>
      <c r="F50" s="429">
        <v>0</v>
      </c>
      <c r="G50" s="434">
        <v>4</v>
      </c>
      <c r="H50" s="435">
        <v>1.2999999999999999E-2</v>
      </c>
      <c r="I50" s="434">
        <v>0</v>
      </c>
      <c r="J50" s="435">
        <v>0</v>
      </c>
      <c r="K50" s="428">
        <f t="shared" si="1"/>
        <v>202</v>
      </c>
      <c r="L50" s="429">
        <f t="shared" si="1"/>
        <v>0.27699999999999997</v>
      </c>
      <c r="M50" s="428">
        <f t="shared" si="1"/>
        <v>0</v>
      </c>
      <c r="N50" s="429">
        <f t="shared" si="1"/>
        <v>0</v>
      </c>
    </row>
    <row r="51" spans="1:14" s="411" customFormat="1" ht="16.5" x14ac:dyDescent="0.25">
      <c r="A51" s="426"/>
      <c r="B51" s="427" t="s">
        <v>589</v>
      </c>
      <c r="C51" s="434">
        <f>SUM(C30:C50)</f>
        <v>1673</v>
      </c>
      <c r="D51" s="435">
        <f t="shared" ref="D51:J51" si="4">SUM(D30:D50)</f>
        <v>186.68023999999997</v>
      </c>
      <c r="E51" s="434">
        <f t="shared" si="4"/>
        <v>566</v>
      </c>
      <c r="F51" s="435">
        <f t="shared" si="4"/>
        <v>10.914159999999999</v>
      </c>
      <c r="G51" s="434">
        <f t="shared" si="4"/>
        <v>1974</v>
      </c>
      <c r="H51" s="435">
        <f t="shared" si="4"/>
        <v>80.147420789999998</v>
      </c>
      <c r="I51" s="434">
        <f t="shared" si="4"/>
        <v>675</v>
      </c>
      <c r="J51" s="435">
        <f t="shared" si="4"/>
        <v>12.968499999999999</v>
      </c>
      <c r="K51" s="434">
        <f t="shared" si="1"/>
        <v>-301</v>
      </c>
      <c r="L51" s="435">
        <f t="shared" si="1"/>
        <v>106.53281920999997</v>
      </c>
      <c r="M51" s="434">
        <f t="shared" si="1"/>
        <v>-109</v>
      </c>
      <c r="N51" s="435">
        <f t="shared" si="1"/>
        <v>-2.0543399999999998</v>
      </c>
    </row>
    <row r="52" spans="1:14" ht="16.5" x14ac:dyDescent="0.25">
      <c r="A52" s="426" t="s">
        <v>59</v>
      </c>
      <c r="B52" s="427" t="s">
        <v>604</v>
      </c>
      <c r="C52" s="428"/>
      <c r="D52" s="429"/>
      <c r="E52" s="428"/>
      <c r="F52" s="429"/>
      <c r="G52" s="428"/>
      <c r="H52" s="429"/>
      <c r="I52" s="428"/>
      <c r="J52" s="429"/>
      <c r="K52" s="428"/>
      <c r="L52" s="429"/>
      <c r="M52" s="428"/>
      <c r="N52" s="429"/>
    </row>
    <row r="53" spans="1:14" ht="16.5" x14ac:dyDescent="0.25">
      <c r="A53" s="432">
        <v>1</v>
      </c>
      <c r="B53" s="433" t="s">
        <v>61</v>
      </c>
      <c r="C53" s="428">
        <v>3639</v>
      </c>
      <c r="D53" s="429">
        <v>173.84729999999999</v>
      </c>
      <c r="E53" s="428">
        <v>5367</v>
      </c>
      <c r="F53" s="429">
        <v>125.44889999999999</v>
      </c>
      <c r="G53" s="428">
        <v>1499</v>
      </c>
      <c r="H53" s="429">
        <v>63.12</v>
      </c>
      <c r="I53" s="428">
        <v>1295</v>
      </c>
      <c r="J53" s="429">
        <v>26.57</v>
      </c>
      <c r="K53" s="428">
        <f t="shared" si="1"/>
        <v>2140</v>
      </c>
      <c r="L53" s="429">
        <f t="shared" si="1"/>
        <v>110.72729999999999</v>
      </c>
      <c r="M53" s="428">
        <f t="shared" si="1"/>
        <v>4072</v>
      </c>
      <c r="N53" s="429">
        <f t="shared" si="1"/>
        <v>98.878899999999987</v>
      </c>
    </row>
    <row r="54" spans="1:14" ht="16.5" x14ac:dyDescent="0.25">
      <c r="A54" s="432">
        <v>2</v>
      </c>
      <c r="B54" s="433" t="s">
        <v>62</v>
      </c>
      <c r="C54" s="428">
        <v>1960</v>
      </c>
      <c r="D54" s="429">
        <v>51.881500000000003</v>
      </c>
      <c r="E54" s="428">
        <v>2063</v>
      </c>
      <c r="F54" s="429">
        <v>36.7316</v>
      </c>
      <c r="G54" s="428">
        <v>2476</v>
      </c>
      <c r="H54" s="429">
        <v>57.358400000000003</v>
      </c>
      <c r="I54" s="428">
        <v>2416</v>
      </c>
      <c r="J54" s="429">
        <v>41.038200000000003</v>
      </c>
      <c r="K54" s="428">
        <f t="shared" si="1"/>
        <v>-516</v>
      </c>
      <c r="L54" s="429">
        <f t="shared" si="1"/>
        <v>-5.4769000000000005</v>
      </c>
      <c r="M54" s="428">
        <f t="shared" si="1"/>
        <v>-353</v>
      </c>
      <c r="N54" s="429">
        <f t="shared" si="1"/>
        <v>-4.3066000000000031</v>
      </c>
    </row>
    <row r="55" spans="1:14" s="411" customFormat="1" ht="16.5" x14ac:dyDescent="0.25">
      <c r="A55" s="426"/>
      <c r="B55" s="427" t="s">
        <v>63</v>
      </c>
      <c r="C55" s="434">
        <f t="shared" ref="C55:J55" si="5">SUM(C53:C54)</f>
        <v>5599</v>
      </c>
      <c r="D55" s="435">
        <f t="shared" si="5"/>
        <v>225.72879999999998</v>
      </c>
      <c r="E55" s="434">
        <f t="shared" si="5"/>
        <v>7430</v>
      </c>
      <c r="F55" s="435">
        <f t="shared" si="5"/>
        <v>162.18049999999999</v>
      </c>
      <c r="G55" s="434">
        <f t="shared" si="5"/>
        <v>3975</v>
      </c>
      <c r="H55" s="435">
        <f t="shared" si="5"/>
        <v>120.47839999999999</v>
      </c>
      <c r="I55" s="434">
        <f t="shared" si="5"/>
        <v>3711</v>
      </c>
      <c r="J55" s="435">
        <f t="shared" si="5"/>
        <v>67.608200000000011</v>
      </c>
      <c r="K55" s="434">
        <f t="shared" si="1"/>
        <v>1624</v>
      </c>
      <c r="L55" s="435">
        <f t="shared" si="1"/>
        <v>105.25039999999998</v>
      </c>
      <c r="M55" s="434">
        <f t="shared" si="1"/>
        <v>3719</v>
      </c>
      <c r="N55" s="435">
        <f t="shared" si="1"/>
        <v>94.572299999999984</v>
      </c>
    </row>
    <row r="56" spans="1:14" s="411" customFormat="1" ht="16.5" x14ac:dyDescent="0.25">
      <c r="A56" s="830" t="s">
        <v>590</v>
      </c>
      <c r="B56" s="830"/>
      <c r="C56" s="434">
        <f t="shared" ref="C56:N56" si="6">C12+C28+C51+C55</f>
        <v>27750</v>
      </c>
      <c r="D56" s="435">
        <f t="shared" si="6"/>
        <v>2376.5681400000003</v>
      </c>
      <c r="E56" s="434">
        <f t="shared" si="6"/>
        <v>28070</v>
      </c>
      <c r="F56" s="435">
        <f t="shared" si="6"/>
        <v>613.63675999999998</v>
      </c>
      <c r="G56" s="434">
        <f t="shared" si="6"/>
        <v>22682</v>
      </c>
      <c r="H56" s="435">
        <f t="shared" si="6"/>
        <v>1374.7985649000002</v>
      </c>
      <c r="I56" s="434">
        <f t="shared" si="6"/>
        <v>23599</v>
      </c>
      <c r="J56" s="435">
        <f t="shared" si="6"/>
        <v>442.66072459000003</v>
      </c>
      <c r="K56" s="434">
        <f t="shared" si="6"/>
        <v>5068</v>
      </c>
      <c r="L56" s="435">
        <f t="shared" si="6"/>
        <v>1001.7695751000001</v>
      </c>
      <c r="M56" s="434">
        <f t="shared" si="6"/>
        <v>4471</v>
      </c>
      <c r="N56" s="435">
        <f t="shared" si="6"/>
        <v>170.97603540999998</v>
      </c>
    </row>
    <row r="57" spans="1:14" ht="16.5" x14ac:dyDescent="0.25">
      <c r="A57" s="426" t="s">
        <v>66</v>
      </c>
      <c r="B57" s="427" t="s">
        <v>591</v>
      </c>
      <c r="C57" s="428"/>
      <c r="D57" s="429"/>
      <c r="E57" s="428"/>
      <c r="F57" s="429"/>
      <c r="G57" s="428"/>
      <c r="H57" s="429"/>
      <c r="I57" s="428"/>
      <c r="J57" s="429"/>
      <c r="K57" s="428"/>
      <c r="L57" s="429"/>
      <c r="M57" s="428"/>
      <c r="N57" s="429"/>
    </row>
    <row r="58" spans="1:14" ht="16.5" x14ac:dyDescent="0.25">
      <c r="A58" s="432">
        <v>1</v>
      </c>
      <c r="B58" s="433" t="s">
        <v>68</v>
      </c>
      <c r="C58" s="428">
        <v>0</v>
      </c>
      <c r="D58" s="429">
        <v>0</v>
      </c>
      <c r="E58" s="428">
        <v>0</v>
      </c>
      <c r="F58" s="429">
        <v>0</v>
      </c>
      <c r="G58" s="428">
        <v>0</v>
      </c>
      <c r="H58" s="429">
        <v>0</v>
      </c>
      <c r="I58" s="428">
        <v>0</v>
      </c>
      <c r="J58" s="429">
        <v>0</v>
      </c>
      <c r="K58" s="428">
        <f t="shared" si="1"/>
        <v>0</v>
      </c>
      <c r="L58" s="429">
        <f t="shared" si="1"/>
        <v>0</v>
      </c>
      <c r="M58" s="428">
        <f t="shared" si="1"/>
        <v>0</v>
      </c>
      <c r="N58" s="429">
        <f t="shared" si="1"/>
        <v>0</v>
      </c>
    </row>
    <row r="59" spans="1:14" ht="16.5" x14ac:dyDescent="0.25">
      <c r="A59" s="432">
        <v>2</v>
      </c>
      <c r="B59" s="433" t="s">
        <v>69</v>
      </c>
      <c r="C59" s="428">
        <v>0</v>
      </c>
      <c r="D59" s="429">
        <v>0</v>
      </c>
      <c r="E59" s="428">
        <v>0</v>
      </c>
      <c r="F59" s="429">
        <v>0</v>
      </c>
      <c r="G59" s="428">
        <v>2139</v>
      </c>
      <c r="H59" s="429">
        <v>65.47</v>
      </c>
      <c r="I59" s="428">
        <v>6</v>
      </c>
      <c r="J59" s="429">
        <v>34.42</v>
      </c>
      <c r="K59" s="428">
        <f t="shared" si="1"/>
        <v>-2139</v>
      </c>
      <c r="L59" s="429">
        <f t="shared" si="1"/>
        <v>-65.47</v>
      </c>
      <c r="M59" s="428">
        <f t="shared" si="1"/>
        <v>-6</v>
      </c>
      <c r="N59" s="429">
        <f t="shared" si="1"/>
        <v>-34.42</v>
      </c>
    </row>
    <row r="60" spans="1:14" ht="16.5" x14ac:dyDescent="0.25">
      <c r="A60" s="432">
        <v>3</v>
      </c>
      <c r="B60" s="433" t="s">
        <v>70</v>
      </c>
      <c r="C60" s="428">
        <v>0</v>
      </c>
      <c r="D60" s="429">
        <v>0</v>
      </c>
      <c r="E60" s="428">
        <v>0</v>
      </c>
      <c r="F60" s="429">
        <v>0</v>
      </c>
      <c r="G60" s="428">
        <v>0</v>
      </c>
      <c r="H60" s="429">
        <v>0</v>
      </c>
      <c r="I60" s="428">
        <v>0</v>
      </c>
      <c r="J60" s="429">
        <v>0</v>
      </c>
      <c r="K60" s="428">
        <f t="shared" si="1"/>
        <v>0</v>
      </c>
      <c r="L60" s="429">
        <f t="shared" si="1"/>
        <v>0</v>
      </c>
      <c r="M60" s="428">
        <f t="shared" si="1"/>
        <v>0</v>
      </c>
      <c r="N60" s="429">
        <f t="shared" si="1"/>
        <v>0</v>
      </c>
    </row>
    <row r="61" spans="1:14" s="411" customFormat="1" ht="16.5" x14ac:dyDescent="0.25">
      <c r="A61" s="426"/>
      <c r="B61" s="427" t="s">
        <v>71</v>
      </c>
      <c r="C61" s="434">
        <f t="shared" ref="C61:N61" si="7">SUM(C58:C60)</f>
        <v>0</v>
      </c>
      <c r="D61" s="435">
        <f t="shared" si="7"/>
        <v>0</v>
      </c>
      <c r="E61" s="434">
        <f t="shared" si="7"/>
        <v>0</v>
      </c>
      <c r="F61" s="435">
        <f t="shared" si="7"/>
        <v>0</v>
      </c>
      <c r="G61" s="434">
        <f t="shared" si="7"/>
        <v>2139</v>
      </c>
      <c r="H61" s="435">
        <f t="shared" si="7"/>
        <v>65.47</v>
      </c>
      <c r="I61" s="434">
        <f t="shared" si="7"/>
        <v>6</v>
      </c>
      <c r="J61" s="435">
        <f t="shared" si="7"/>
        <v>34.42</v>
      </c>
      <c r="K61" s="434">
        <f t="shared" si="7"/>
        <v>-2139</v>
      </c>
      <c r="L61" s="435">
        <f t="shared" si="7"/>
        <v>-65.47</v>
      </c>
      <c r="M61" s="434">
        <f t="shared" si="7"/>
        <v>-6</v>
      </c>
      <c r="N61" s="435">
        <f t="shared" si="7"/>
        <v>-34.42</v>
      </c>
    </row>
    <row r="62" spans="1:14" ht="16.5" x14ac:dyDescent="0.25">
      <c r="A62" s="426"/>
      <c r="B62" s="427" t="s">
        <v>592</v>
      </c>
      <c r="C62" s="428"/>
      <c r="D62" s="429"/>
      <c r="E62" s="428"/>
      <c r="F62" s="429"/>
      <c r="G62" s="428"/>
      <c r="H62" s="429"/>
      <c r="I62" s="428"/>
      <c r="J62" s="429"/>
      <c r="K62" s="428"/>
      <c r="L62" s="429"/>
      <c r="M62" s="428"/>
      <c r="N62" s="429"/>
    </row>
    <row r="63" spans="1:14" ht="16.5" x14ac:dyDescent="0.25">
      <c r="A63" s="432" t="s">
        <v>72</v>
      </c>
      <c r="B63" s="436" t="s">
        <v>73</v>
      </c>
      <c r="C63" s="428">
        <v>0</v>
      </c>
      <c r="D63" s="429">
        <v>0</v>
      </c>
      <c r="E63" s="428">
        <v>0</v>
      </c>
      <c r="F63" s="429">
        <v>0</v>
      </c>
      <c r="G63" s="428">
        <v>0</v>
      </c>
      <c r="H63" s="429">
        <v>0</v>
      </c>
      <c r="I63" s="428">
        <v>0</v>
      </c>
      <c r="J63" s="429">
        <v>0</v>
      </c>
      <c r="K63" s="428">
        <f t="shared" si="1"/>
        <v>0</v>
      </c>
      <c r="L63" s="429">
        <f t="shared" si="1"/>
        <v>0</v>
      </c>
      <c r="M63" s="428">
        <f t="shared" si="1"/>
        <v>0</v>
      </c>
      <c r="N63" s="429">
        <f t="shared" si="1"/>
        <v>0</v>
      </c>
    </row>
    <row r="64" spans="1:14" s="411" customFormat="1" ht="16.5" x14ac:dyDescent="0.25">
      <c r="A64" s="426"/>
      <c r="B64" s="427" t="s">
        <v>593</v>
      </c>
      <c r="C64" s="434">
        <f>SUM(C63)</f>
        <v>0</v>
      </c>
      <c r="D64" s="435">
        <f t="shared" ref="D64:J64" si="8">SUM(D63)</f>
        <v>0</v>
      </c>
      <c r="E64" s="434">
        <f t="shared" si="8"/>
        <v>0</v>
      </c>
      <c r="F64" s="435">
        <f t="shared" si="8"/>
        <v>0</v>
      </c>
      <c r="G64" s="434">
        <f t="shared" si="8"/>
        <v>0</v>
      </c>
      <c r="H64" s="435">
        <f t="shared" si="8"/>
        <v>0</v>
      </c>
      <c r="I64" s="434">
        <f t="shared" si="8"/>
        <v>0</v>
      </c>
      <c r="J64" s="435">
        <f t="shared" si="8"/>
        <v>0</v>
      </c>
      <c r="K64" s="434">
        <f t="shared" si="1"/>
        <v>0</v>
      </c>
      <c r="L64" s="435">
        <f t="shared" si="1"/>
        <v>0</v>
      </c>
      <c r="M64" s="434">
        <f t="shared" si="1"/>
        <v>0</v>
      </c>
      <c r="N64" s="435">
        <f t="shared" si="1"/>
        <v>0</v>
      </c>
    </row>
    <row r="65" spans="1:14" ht="16.5" x14ac:dyDescent="0.25">
      <c r="A65" s="426" t="s">
        <v>75</v>
      </c>
      <c r="B65" s="437" t="s">
        <v>605</v>
      </c>
      <c r="C65" s="434"/>
      <c r="D65" s="435"/>
      <c r="E65" s="434"/>
      <c r="F65" s="435"/>
      <c r="G65" s="428"/>
      <c r="H65" s="429"/>
      <c r="I65" s="428"/>
      <c r="J65" s="429"/>
      <c r="K65" s="428"/>
      <c r="L65" s="429"/>
      <c r="M65" s="428"/>
      <c r="N65" s="429"/>
    </row>
    <row r="66" spans="1:14" ht="16.5" x14ac:dyDescent="0.25">
      <c r="A66" s="432">
        <v>1</v>
      </c>
      <c r="B66" s="436" t="s">
        <v>77</v>
      </c>
      <c r="C66" s="428">
        <v>7</v>
      </c>
      <c r="D66" s="429">
        <v>0.94</v>
      </c>
      <c r="E66" s="428">
        <v>0</v>
      </c>
      <c r="F66" s="429">
        <v>0</v>
      </c>
      <c r="G66" s="428">
        <v>9</v>
      </c>
      <c r="H66" s="429">
        <v>1.31</v>
      </c>
      <c r="I66" s="428">
        <v>0</v>
      </c>
      <c r="J66" s="429">
        <v>0</v>
      </c>
      <c r="K66" s="428">
        <f t="shared" si="1"/>
        <v>-2</v>
      </c>
      <c r="L66" s="429">
        <f t="shared" si="1"/>
        <v>-0.37000000000000011</v>
      </c>
      <c r="M66" s="428">
        <f t="shared" si="1"/>
        <v>0</v>
      </c>
      <c r="N66" s="429">
        <f t="shared" si="1"/>
        <v>0</v>
      </c>
    </row>
    <row r="67" spans="1:14" ht="16.5" x14ac:dyDescent="0.25">
      <c r="A67" s="432">
        <v>2</v>
      </c>
      <c r="B67" s="436" t="s">
        <v>78</v>
      </c>
      <c r="C67" s="428">
        <v>4543</v>
      </c>
      <c r="D67" s="429">
        <v>10.094092</v>
      </c>
      <c r="E67" s="428">
        <v>0</v>
      </c>
      <c r="F67" s="429">
        <v>0</v>
      </c>
      <c r="G67" s="428">
        <v>478</v>
      </c>
      <c r="H67" s="429">
        <v>0.92</v>
      </c>
      <c r="I67" s="428">
        <v>0</v>
      </c>
      <c r="J67" s="429">
        <v>0</v>
      </c>
      <c r="K67" s="428">
        <f t="shared" si="1"/>
        <v>4065</v>
      </c>
      <c r="L67" s="429">
        <f t="shared" si="1"/>
        <v>9.1740919999999999</v>
      </c>
      <c r="M67" s="428">
        <f t="shared" si="1"/>
        <v>0</v>
      </c>
      <c r="N67" s="429">
        <f t="shared" si="1"/>
        <v>0</v>
      </c>
    </row>
    <row r="68" spans="1:14" s="411" customFormat="1" ht="16.5" x14ac:dyDescent="0.25">
      <c r="A68" s="426"/>
      <c r="B68" s="427" t="s">
        <v>595</v>
      </c>
      <c r="C68" s="434">
        <f>SUM(C66:C67)</f>
        <v>4550</v>
      </c>
      <c r="D68" s="435">
        <f t="shared" ref="D68:J68" si="9">SUM(D66:D67)</f>
        <v>11.034091999999999</v>
      </c>
      <c r="E68" s="434">
        <f t="shared" si="9"/>
        <v>0</v>
      </c>
      <c r="F68" s="435">
        <f t="shared" si="9"/>
        <v>0</v>
      </c>
      <c r="G68" s="434">
        <f t="shared" si="9"/>
        <v>487</v>
      </c>
      <c r="H68" s="435">
        <f t="shared" si="9"/>
        <v>2.23</v>
      </c>
      <c r="I68" s="434">
        <f t="shared" si="9"/>
        <v>0</v>
      </c>
      <c r="J68" s="435">
        <f t="shared" si="9"/>
        <v>0</v>
      </c>
      <c r="K68" s="434">
        <f t="shared" si="1"/>
        <v>4063</v>
      </c>
      <c r="L68" s="435">
        <f t="shared" si="1"/>
        <v>8.8040919999999989</v>
      </c>
      <c r="M68" s="434">
        <f t="shared" si="1"/>
        <v>0</v>
      </c>
      <c r="N68" s="435">
        <f t="shared" si="1"/>
        <v>0</v>
      </c>
    </row>
    <row r="69" spans="1:14" s="411" customFormat="1" ht="16.5" x14ac:dyDescent="0.25">
      <c r="A69" s="426" t="s">
        <v>80</v>
      </c>
      <c r="B69" s="427" t="s">
        <v>81</v>
      </c>
      <c r="C69" s="434"/>
      <c r="D69" s="435"/>
      <c r="E69" s="434"/>
      <c r="F69" s="435"/>
      <c r="G69" s="434"/>
      <c r="H69" s="435"/>
      <c r="I69" s="434"/>
      <c r="J69" s="435"/>
      <c r="K69" s="434"/>
      <c r="L69" s="435"/>
      <c r="M69" s="434"/>
      <c r="N69" s="435"/>
    </row>
    <row r="70" spans="1:14" s="411" customFormat="1" ht="16.5" x14ac:dyDescent="0.25">
      <c r="A70" s="432">
        <v>1</v>
      </c>
      <c r="B70" s="436" t="s">
        <v>82</v>
      </c>
      <c r="C70" s="428">
        <v>0</v>
      </c>
      <c r="D70" s="429">
        <v>0</v>
      </c>
      <c r="E70" s="428">
        <v>0</v>
      </c>
      <c r="F70" s="429">
        <v>0</v>
      </c>
      <c r="G70" s="428">
        <v>0</v>
      </c>
      <c r="H70" s="429">
        <v>0</v>
      </c>
      <c r="I70" s="428">
        <v>0</v>
      </c>
      <c r="J70" s="429">
        <v>0</v>
      </c>
      <c r="K70" s="428">
        <f t="shared" ref="K70:N71" si="10">C70-G70</f>
        <v>0</v>
      </c>
      <c r="L70" s="429">
        <f t="shared" si="10"/>
        <v>0</v>
      </c>
      <c r="M70" s="428">
        <f t="shared" si="10"/>
        <v>0</v>
      </c>
      <c r="N70" s="429">
        <f t="shared" si="10"/>
        <v>0</v>
      </c>
    </row>
    <row r="71" spans="1:14" s="411" customFormat="1" ht="16.5" x14ac:dyDescent="0.25">
      <c r="A71" s="426"/>
      <c r="B71" s="427" t="s">
        <v>596</v>
      </c>
      <c r="C71" s="434">
        <f t="shared" ref="C71:J71" si="11">C70</f>
        <v>0</v>
      </c>
      <c r="D71" s="435">
        <f t="shared" si="11"/>
        <v>0</v>
      </c>
      <c r="E71" s="434">
        <f t="shared" si="11"/>
        <v>0</v>
      </c>
      <c r="F71" s="435">
        <f t="shared" si="11"/>
        <v>0</v>
      </c>
      <c r="G71" s="434">
        <f t="shared" si="11"/>
        <v>0</v>
      </c>
      <c r="H71" s="435">
        <f t="shared" si="11"/>
        <v>0</v>
      </c>
      <c r="I71" s="434">
        <f t="shared" si="11"/>
        <v>0</v>
      </c>
      <c r="J71" s="435">
        <f t="shared" si="11"/>
        <v>0</v>
      </c>
      <c r="K71" s="428">
        <f t="shared" si="10"/>
        <v>0</v>
      </c>
      <c r="L71" s="429">
        <f t="shared" si="10"/>
        <v>0</v>
      </c>
      <c r="M71" s="428">
        <f t="shared" si="10"/>
        <v>0</v>
      </c>
      <c r="N71" s="429">
        <f t="shared" si="10"/>
        <v>0</v>
      </c>
    </row>
    <row r="72" spans="1:14" s="411" customFormat="1" ht="16.5" x14ac:dyDescent="0.25">
      <c r="A72" s="426"/>
      <c r="B72" s="427" t="s">
        <v>172</v>
      </c>
      <c r="C72" s="434">
        <f t="shared" ref="C72:J72" si="12">C56+C61+C64+C68+C71</f>
        <v>32300</v>
      </c>
      <c r="D72" s="435">
        <f t="shared" si="12"/>
        <v>2387.6022320000002</v>
      </c>
      <c r="E72" s="434">
        <f t="shared" si="12"/>
        <v>28070</v>
      </c>
      <c r="F72" s="435">
        <f t="shared" si="12"/>
        <v>613.63675999999998</v>
      </c>
      <c r="G72" s="434">
        <f t="shared" si="12"/>
        <v>25308</v>
      </c>
      <c r="H72" s="435">
        <f t="shared" si="12"/>
        <v>1442.4985649000002</v>
      </c>
      <c r="I72" s="434">
        <f t="shared" si="12"/>
        <v>23605</v>
      </c>
      <c r="J72" s="435">
        <f t="shared" si="12"/>
        <v>477.08072459000005</v>
      </c>
      <c r="K72" s="434">
        <f>C72-G72</f>
        <v>6992</v>
      </c>
      <c r="L72" s="435">
        <f>D72-H72</f>
        <v>945.10366709999994</v>
      </c>
      <c r="M72" s="434">
        <f>E72-I72</f>
        <v>4465</v>
      </c>
      <c r="N72" s="435">
        <f>F72-J72</f>
        <v>136.55603540999994</v>
      </c>
    </row>
  </sheetData>
  <mergeCells count="15">
    <mergeCell ref="K5:L5"/>
    <mergeCell ref="M5:N5"/>
    <mergeCell ref="A56:B56"/>
    <mergeCell ref="A5:A6"/>
    <mergeCell ref="B5:B6"/>
    <mergeCell ref="C5:D5"/>
    <mergeCell ref="E5:F5"/>
    <mergeCell ref="G5:H5"/>
    <mergeCell ref="I5:J5"/>
    <mergeCell ref="A1:N1"/>
    <mergeCell ref="A2:N2"/>
    <mergeCell ref="A3:N3"/>
    <mergeCell ref="C4:F4"/>
    <mergeCell ref="G4:J4"/>
    <mergeCell ref="K4:N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0"/>
  <sheetViews>
    <sheetView workbookViewId="0">
      <selection activeCell="S19" sqref="S19"/>
    </sheetView>
  </sheetViews>
  <sheetFormatPr defaultRowHeight="15" x14ac:dyDescent="0.2"/>
  <cols>
    <col min="1" max="1" width="3.85546875" style="454" bestFit="1" customWidth="1"/>
    <col min="2" max="2" width="31.28515625" style="229" customWidth="1"/>
    <col min="3" max="3" width="6.42578125" style="229" bestFit="1" customWidth="1"/>
    <col min="4" max="4" width="11.28515625" style="455" bestFit="1" customWidth="1"/>
    <col min="5" max="5" width="6.42578125" style="229" bestFit="1" customWidth="1"/>
    <col min="6" max="6" width="11.28515625" style="455" bestFit="1" customWidth="1"/>
    <col min="7" max="7" width="6.42578125" style="229" bestFit="1" customWidth="1"/>
    <col min="8" max="11" width="11.28515625" style="455" bestFit="1" customWidth="1"/>
    <col min="12" max="13" width="8.85546875" style="230" bestFit="1" customWidth="1"/>
    <col min="14" max="14" width="9.7109375" style="230" customWidth="1"/>
    <col min="15" max="16" width="9.140625" style="438" customWidth="1"/>
    <col min="17" max="16384" width="9.140625" style="438"/>
  </cols>
  <sheetData>
    <row r="1" spans="1:14" ht="18" x14ac:dyDescent="0.25">
      <c r="A1" s="833" t="s">
        <v>606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4"/>
    </row>
    <row r="2" spans="1:14" ht="15.75" x14ac:dyDescent="0.25">
      <c r="A2" s="835" t="s">
        <v>607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7"/>
    </row>
    <row r="3" spans="1:14" ht="15.75" x14ac:dyDescent="0.2">
      <c r="A3" s="838" t="s">
        <v>87</v>
      </c>
      <c r="B3" s="840" t="s">
        <v>259</v>
      </c>
      <c r="C3" s="829" t="s">
        <v>608</v>
      </c>
      <c r="D3" s="829"/>
      <c r="E3" s="829"/>
      <c r="F3" s="829"/>
      <c r="G3" s="829"/>
      <c r="H3" s="829"/>
      <c r="I3" s="842" t="s">
        <v>609</v>
      </c>
      <c r="J3" s="842"/>
      <c r="K3" s="842"/>
      <c r="L3" s="843" t="s">
        <v>610</v>
      </c>
      <c r="M3" s="843"/>
      <c r="N3" s="843"/>
    </row>
    <row r="4" spans="1:14" ht="15.75" x14ac:dyDescent="0.25">
      <c r="A4" s="839"/>
      <c r="B4" s="841"/>
      <c r="C4" s="844" t="s">
        <v>611</v>
      </c>
      <c r="D4" s="844"/>
      <c r="E4" s="844" t="s">
        <v>612</v>
      </c>
      <c r="F4" s="844"/>
      <c r="G4" s="844" t="s">
        <v>613</v>
      </c>
      <c r="H4" s="844"/>
      <c r="I4" s="439" t="s">
        <v>611</v>
      </c>
      <c r="J4" s="439" t="s">
        <v>612</v>
      </c>
      <c r="K4" s="439" t="s">
        <v>613</v>
      </c>
      <c r="L4" s="440" t="s">
        <v>611</v>
      </c>
      <c r="M4" s="440" t="s">
        <v>612</v>
      </c>
      <c r="N4" s="440" t="s">
        <v>613</v>
      </c>
    </row>
    <row r="5" spans="1:14" s="445" customFormat="1" ht="15.75" x14ac:dyDescent="0.25">
      <c r="A5" s="441" t="s">
        <v>185</v>
      </c>
      <c r="B5" s="86" t="s">
        <v>12</v>
      </c>
      <c r="C5" s="442" t="s">
        <v>10</v>
      </c>
      <c r="D5" s="443" t="s">
        <v>614</v>
      </c>
      <c r="E5" s="442" t="s">
        <v>10</v>
      </c>
      <c r="F5" s="443" t="s">
        <v>614</v>
      </c>
      <c r="G5" s="442" t="s">
        <v>10</v>
      </c>
      <c r="H5" s="443" t="s">
        <v>614</v>
      </c>
      <c r="I5" s="443" t="s">
        <v>614</v>
      </c>
      <c r="J5" s="443" t="s">
        <v>614</v>
      </c>
      <c r="K5" s="443" t="s">
        <v>614</v>
      </c>
      <c r="L5" s="444" t="s">
        <v>615</v>
      </c>
      <c r="M5" s="444" t="s">
        <v>615</v>
      </c>
      <c r="N5" s="444" t="s">
        <v>615</v>
      </c>
    </row>
    <row r="6" spans="1:14" x14ac:dyDescent="0.2">
      <c r="A6" s="446">
        <v>1</v>
      </c>
      <c r="B6" s="447" t="str">
        <f>[5]GSS!B6</f>
        <v>Canara Bank</v>
      </c>
      <c r="C6" s="67">
        <f>[5]GSS!CW6</f>
        <v>2646</v>
      </c>
      <c r="D6" s="448">
        <f>[5]GSS!CX6</f>
        <v>14208</v>
      </c>
      <c r="E6" s="67">
        <f>[5]GSS!CY6</f>
        <v>212</v>
      </c>
      <c r="F6" s="448">
        <f>[5]GSS!CZ6</f>
        <v>1137</v>
      </c>
      <c r="G6" s="67">
        <f>[5]GSS!DA6</f>
        <v>238</v>
      </c>
      <c r="H6" s="448">
        <f>[5]GSS!DB6</f>
        <v>1279</v>
      </c>
      <c r="I6" s="448">
        <f>[5]GSS!DC6</f>
        <v>4352</v>
      </c>
      <c r="J6" s="448">
        <f>[5]GSS!DD6</f>
        <v>359</v>
      </c>
      <c r="K6" s="448">
        <f>[5]GSS!DE6</f>
        <v>392</v>
      </c>
      <c r="L6" s="449">
        <f>[5]GSS!DF6</f>
        <v>30.630630630630627</v>
      </c>
      <c r="M6" s="449">
        <f>[5]GSS!DG6</f>
        <v>31.574318381706245</v>
      </c>
      <c r="N6" s="449">
        <f>[5]GSS!DH6</f>
        <v>30.64894448788116</v>
      </c>
    </row>
    <row r="7" spans="1:14" x14ac:dyDescent="0.2">
      <c r="A7" s="446">
        <v>2</v>
      </c>
      <c r="B7" s="447" t="str">
        <f>[5]GSS!B7</f>
        <v>Corporation Bank</v>
      </c>
      <c r="C7" s="67">
        <f>[5]GSS!CW7</f>
        <v>185</v>
      </c>
      <c r="D7" s="448">
        <f>[5]GSS!CX7</f>
        <v>941</v>
      </c>
      <c r="E7" s="67">
        <f>[5]GSS!CY7</f>
        <v>0</v>
      </c>
      <c r="F7" s="448">
        <f>[5]GSS!CZ7</f>
        <v>0</v>
      </c>
      <c r="G7" s="67">
        <f>[5]GSS!DA7</f>
        <v>318</v>
      </c>
      <c r="H7" s="448">
        <f>[5]GSS!DB7</f>
        <v>1450</v>
      </c>
      <c r="I7" s="448">
        <f>[5]GSS!DC7</f>
        <v>131</v>
      </c>
      <c r="J7" s="448">
        <f>[5]GSS!DD7</f>
        <v>0</v>
      </c>
      <c r="K7" s="448">
        <f>[5]GSS!DE7</f>
        <v>469</v>
      </c>
      <c r="L7" s="449">
        <f>[5]GSS!DF7</f>
        <v>13.921360255047821</v>
      </c>
      <c r="M7" s="449" t="e">
        <f>[5]GSS!DG7</f>
        <v>#DIV/0!</v>
      </c>
      <c r="N7" s="449">
        <f>[5]GSS!DH7</f>
        <v>32.344827586206897</v>
      </c>
    </row>
    <row r="8" spans="1:14" x14ac:dyDescent="0.2">
      <c r="A8" s="446">
        <v>3</v>
      </c>
      <c r="B8" s="447" t="str">
        <f>[5]GSS!B8</f>
        <v>Syndicate Bank</v>
      </c>
      <c r="C8" s="67">
        <f>[5]GSS!CW8</f>
        <v>421</v>
      </c>
      <c r="D8" s="448">
        <f>[5]GSS!CX8</f>
        <v>5213</v>
      </c>
      <c r="E8" s="67">
        <f>[5]GSS!CY8</f>
        <v>532</v>
      </c>
      <c r="F8" s="448">
        <f>[5]GSS!CZ8</f>
        <v>5123</v>
      </c>
      <c r="G8" s="67">
        <f>[5]GSS!DA8</f>
        <v>1262</v>
      </c>
      <c r="H8" s="448">
        <f>[5]GSS!DB8</f>
        <v>13201</v>
      </c>
      <c r="I8" s="448">
        <f>[5]GSS!DC8</f>
        <v>432</v>
      </c>
      <c r="J8" s="448">
        <f>[5]GSS!DD8</f>
        <v>359</v>
      </c>
      <c r="K8" s="448">
        <f>[5]GSS!DE8</f>
        <v>732</v>
      </c>
      <c r="L8" s="449">
        <f>[5]GSS!DF8</f>
        <v>8.2869748705160173</v>
      </c>
      <c r="M8" s="449">
        <f>[5]GSS!DG8</f>
        <v>7.007612726917821</v>
      </c>
      <c r="N8" s="449">
        <f>[5]GSS!DH8</f>
        <v>5.5450344670858271</v>
      </c>
    </row>
    <row r="9" spans="1:14" x14ac:dyDescent="0.2">
      <c r="A9" s="446">
        <v>4</v>
      </c>
      <c r="B9" s="447" t="str">
        <f>[5]GSS!B9</f>
        <v>State Bank of India</v>
      </c>
      <c r="C9" s="67">
        <f>[5]GSS!CW9</f>
        <v>217</v>
      </c>
      <c r="D9" s="448">
        <f>[5]GSS!CX9</f>
        <v>332</v>
      </c>
      <c r="E9" s="67">
        <f>[5]GSS!CY9</f>
        <v>18</v>
      </c>
      <c r="F9" s="448">
        <f>[5]GSS!CZ9</f>
        <v>158</v>
      </c>
      <c r="G9" s="67">
        <f>[5]GSS!DA9</f>
        <v>30</v>
      </c>
      <c r="H9" s="448">
        <f>[5]GSS!DB9</f>
        <v>235</v>
      </c>
      <c r="I9" s="448">
        <f>[5]GSS!DC9</f>
        <v>137</v>
      </c>
      <c r="J9" s="448">
        <f>[5]GSS!DD9</f>
        <v>0</v>
      </c>
      <c r="K9" s="448">
        <f>[5]GSS!DE9</f>
        <v>0</v>
      </c>
      <c r="L9" s="449">
        <f>[5]GSS!DF9</f>
        <v>41.265060240963855</v>
      </c>
      <c r="M9" s="449">
        <f>[5]GSS!DG9</f>
        <v>0</v>
      </c>
      <c r="N9" s="449">
        <f>[5]GSS!DH9</f>
        <v>0</v>
      </c>
    </row>
    <row r="10" spans="1:14" s="445" customFormat="1" ht="15.75" x14ac:dyDescent="0.25">
      <c r="A10" s="441"/>
      <c r="B10" s="86" t="s">
        <v>17</v>
      </c>
      <c r="C10" s="86">
        <f>[5]GSS!CW10</f>
        <v>3469</v>
      </c>
      <c r="D10" s="439">
        <f>[5]GSS!CX10</f>
        <v>20694</v>
      </c>
      <c r="E10" s="86">
        <f>[5]GSS!CY10</f>
        <v>762</v>
      </c>
      <c r="F10" s="439">
        <f>[5]GSS!CZ10</f>
        <v>6418</v>
      </c>
      <c r="G10" s="86">
        <f>[5]GSS!DA10</f>
        <v>1848</v>
      </c>
      <c r="H10" s="439">
        <f>[5]GSS!DB10</f>
        <v>16165</v>
      </c>
      <c r="I10" s="439">
        <f>[5]GSS!DC10</f>
        <v>5052</v>
      </c>
      <c r="J10" s="439">
        <f>[5]GSS!DD10</f>
        <v>718</v>
      </c>
      <c r="K10" s="439">
        <f>[5]GSS!DE10</f>
        <v>1593</v>
      </c>
      <c r="L10" s="440">
        <f>[5]GSS!DF10</f>
        <v>24.412873296607714</v>
      </c>
      <c r="M10" s="440">
        <f>[5]GSS!DG10</f>
        <v>11.187285758803366</v>
      </c>
      <c r="N10" s="440">
        <f>[5]GSS!DH10</f>
        <v>9.8546241880606242</v>
      </c>
    </row>
    <row r="11" spans="1:14" ht="15.75" x14ac:dyDescent="0.25">
      <c r="A11" s="450"/>
      <c r="B11" s="86" t="s">
        <v>270</v>
      </c>
      <c r="C11" s="67"/>
      <c r="D11" s="448"/>
      <c r="E11" s="67"/>
      <c r="F11" s="448"/>
      <c r="G11" s="67"/>
      <c r="H11" s="448"/>
      <c r="I11" s="448"/>
      <c r="J11" s="448"/>
      <c r="K11" s="448"/>
      <c r="L11" s="449"/>
      <c r="M11" s="449"/>
      <c r="N11" s="449"/>
    </row>
    <row r="12" spans="1:14" x14ac:dyDescent="0.2">
      <c r="A12" s="446">
        <v>5</v>
      </c>
      <c r="B12" s="447" t="str">
        <f>[5]GSS!B12</f>
        <v>Allahabad Bank</v>
      </c>
      <c r="C12" s="67">
        <f>[5]GSS!CW12</f>
        <v>0</v>
      </c>
      <c r="D12" s="448">
        <f>[5]GSS!CX12</f>
        <v>0</v>
      </c>
      <c r="E12" s="67">
        <f>[5]GSS!CY12</f>
        <v>0</v>
      </c>
      <c r="F12" s="448">
        <f>[5]GSS!CZ12</f>
        <v>0</v>
      </c>
      <c r="G12" s="67">
        <f>[5]GSS!DA12</f>
        <v>0</v>
      </c>
      <c r="H12" s="448">
        <f>[5]GSS!DB12</f>
        <v>0</v>
      </c>
      <c r="I12" s="448">
        <f>[5]GSS!DC12</f>
        <v>0</v>
      </c>
      <c r="J12" s="448">
        <f>[5]GSS!DD12</f>
        <v>0</v>
      </c>
      <c r="K12" s="448">
        <f>[5]GSS!DE12</f>
        <v>0</v>
      </c>
      <c r="L12" s="449" t="e">
        <f>[5]GSS!DF12</f>
        <v>#DIV/0!</v>
      </c>
      <c r="M12" s="449" t="e">
        <f>[5]GSS!DG12</f>
        <v>#DIV/0!</v>
      </c>
      <c r="N12" s="449" t="e">
        <f>[5]GSS!DH12</f>
        <v>#DIV/0!</v>
      </c>
    </row>
    <row r="13" spans="1:14" x14ac:dyDescent="0.2">
      <c r="A13" s="446">
        <v>6</v>
      </c>
      <c r="B13" s="447" t="str">
        <f>[5]GSS!B13</f>
        <v>Andhrabank</v>
      </c>
      <c r="C13" s="67">
        <f>[5]GSS!CW13</f>
        <v>156</v>
      </c>
      <c r="D13" s="448">
        <f>[5]GSS!CX13</f>
        <v>899.85</v>
      </c>
      <c r="E13" s="67">
        <f>[5]GSS!CY13</f>
        <v>0</v>
      </c>
      <c r="F13" s="448">
        <f>[5]GSS!CZ13</f>
        <v>0</v>
      </c>
      <c r="G13" s="67">
        <f>[5]GSS!DA13</f>
        <v>0</v>
      </c>
      <c r="H13" s="448">
        <f>[5]GSS!DB13</f>
        <v>0</v>
      </c>
      <c r="I13" s="448">
        <f>[5]GSS!DC13</f>
        <v>239.39</v>
      </c>
      <c r="J13" s="448">
        <f>[5]GSS!DD13</f>
        <v>0</v>
      </c>
      <c r="K13" s="448">
        <f>[5]GSS!DE13</f>
        <v>0</v>
      </c>
      <c r="L13" s="449">
        <f>[5]GSS!DF13</f>
        <v>26.603322776018224</v>
      </c>
      <c r="M13" s="449" t="e">
        <f>[5]GSS!DG13</f>
        <v>#DIV/0!</v>
      </c>
      <c r="N13" s="449" t="e">
        <f>[5]GSS!DH13</f>
        <v>#DIV/0!</v>
      </c>
    </row>
    <row r="14" spans="1:14" x14ac:dyDescent="0.2">
      <c r="A14" s="446">
        <v>7</v>
      </c>
      <c r="B14" s="447" t="str">
        <f>[5]GSS!B14</f>
        <v>Bank of Baroda</v>
      </c>
      <c r="C14" s="67">
        <f>[5]GSS!CW14</f>
        <v>0</v>
      </c>
      <c r="D14" s="448">
        <f>[5]GSS!CX14</f>
        <v>0</v>
      </c>
      <c r="E14" s="67">
        <f>[5]GSS!CY14</f>
        <v>0</v>
      </c>
      <c r="F14" s="448">
        <f>[5]GSS!CZ14</f>
        <v>0</v>
      </c>
      <c r="G14" s="67">
        <f>[5]GSS!DA14</f>
        <v>0</v>
      </c>
      <c r="H14" s="448">
        <f>[5]GSS!DB14</f>
        <v>0</v>
      </c>
      <c r="I14" s="448">
        <f>[5]GSS!DC14</f>
        <v>0</v>
      </c>
      <c r="J14" s="448">
        <f>[5]GSS!DD14</f>
        <v>0</v>
      </c>
      <c r="K14" s="448">
        <f>[5]GSS!DE14</f>
        <v>0</v>
      </c>
      <c r="L14" s="449" t="e">
        <f>[5]GSS!DF14</f>
        <v>#DIV/0!</v>
      </c>
      <c r="M14" s="449" t="e">
        <f>[5]GSS!DG14</f>
        <v>#DIV/0!</v>
      </c>
      <c r="N14" s="449" t="e">
        <f>[5]GSS!DH14</f>
        <v>#DIV/0!</v>
      </c>
    </row>
    <row r="15" spans="1:14" x14ac:dyDescent="0.2">
      <c r="A15" s="446">
        <v>8</v>
      </c>
      <c r="B15" s="447" t="str">
        <f>[5]GSS!B15</f>
        <v>Bank of India</v>
      </c>
      <c r="C15" s="67">
        <f>[5]GSS!CW15</f>
        <v>285</v>
      </c>
      <c r="D15" s="448">
        <f>[5]GSS!CX15</f>
        <v>1362</v>
      </c>
      <c r="E15" s="67">
        <f>[5]GSS!CY15</f>
        <v>0</v>
      </c>
      <c r="F15" s="448">
        <f>[5]GSS!CZ15</f>
        <v>0</v>
      </c>
      <c r="G15" s="67">
        <f>[5]GSS!DA15</f>
        <v>0</v>
      </c>
      <c r="H15" s="448">
        <f>[5]GSS!DB15</f>
        <v>0</v>
      </c>
      <c r="I15" s="448">
        <f>[5]GSS!DC15</f>
        <v>247</v>
      </c>
      <c r="J15" s="448">
        <f>[5]GSS!DD15</f>
        <v>0</v>
      </c>
      <c r="K15" s="448">
        <f>[5]GSS!DE15</f>
        <v>0</v>
      </c>
      <c r="L15" s="449">
        <f>[5]GSS!DF15</f>
        <v>18.135095447870778</v>
      </c>
      <c r="M15" s="449" t="e">
        <f>[5]GSS!DG15</f>
        <v>#DIV/0!</v>
      </c>
      <c r="N15" s="449" t="e">
        <f>[5]GSS!DH15</f>
        <v>#DIV/0!</v>
      </c>
    </row>
    <row r="16" spans="1:14" x14ac:dyDescent="0.2">
      <c r="A16" s="446">
        <v>9</v>
      </c>
      <c r="B16" s="447" t="str">
        <f>[5]GSS!B16</f>
        <v>Bank of Maharastra</v>
      </c>
      <c r="C16" s="67">
        <f>[5]GSS!CW16</f>
        <v>0</v>
      </c>
      <c r="D16" s="448">
        <f>[5]GSS!CX16</f>
        <v>0</v>
      </c>
      <c r="E16" s="67">
        <f>[5]GSS!CY16</f>
        <v>0</v>
      </c>
      <c r="F16" s="448">
        <f>[5]GSS!CZ16</f>
        <v>0</v>
      </c>
      <c r="G16" s="67">
        <f>[5]GSS!DA16</f>
        <v>0</v>
      </c>
      <c r="H16" s="448">
        <f>[5]GSS!DB16</f>
        <v>0</v>
      </c>
      <c r="I16" s="448">
        <f>[5]GSS!DC16</f>
        <v>0</v>
      </c>
      <c r="J16" s="448">
        <f>[5]GSS!DD16</f>
        <v>0</v>
      </c>
      <c r="K16" s="448">
        <f>[5]GSS!DE16</f>
        <v>0</v>
      </c>
      <c r="L16" s="449" t="e">
        <f>[5]GSS!DF16</f>
        <v>#DIV/0!</v>
      </c>
      <c r="M16" s="449" t="e">
        <f>[5]GSS!DG16</f>
        <v>#DIV/0!</v>
      </c>
      <c r="N16" s="449" t="e">
        <f>[5]GSS!DH16</f>
        <v>#DIV/0!</v>
      </c>
    </row>
    <row r="17" spans="1:14" x14ac:dyDescent="0.2">
      <c r="A17" s="446">
        <v>10</v>
      </c>
      <c r="B17" s="447" t="str">
        <f>[5]GSS!B17</f>
        <v>Central Bank of India</v>
      </c>
      <c r="C17" s="67">
        <f>[5]GSS!CW17</f>
        <v>194</v>
      </c>
      <c r="D17" s="448">
        <f>[5]GSS!CX17</f>
        <v>48</v>
      </c>
      <c r="E17" s="67">
        <f>[5]GSS!CY17</f>
        <v>155</v>
      </c>
      <c r="F17" s="448">
        <f>[5]GSS!CZ17</f>
        <v>25.89</v>
      </c>
      <c r="G17" s="67">
        <f>[5]GSS!DA17</f>
        <v>0</v>
      </c>
      <c r="H17" s="448">
        <f>[5]GSS!DB17</f>
        <v>0</v>
      </c>
      <c r="I17" s="448">
        <f>[5]GSS!DC17</f>
        <v>48</v>
      </c>
      <c r="J17" s="448">
        <f>[5]GSS!DD17</f>
        <v>23</v>
      </c>
      <c r="K17" s="448">
        <f>[5]GSS!DE17</f>
        <v>0</v>
      </c>
      <c r="L17" s="449">
        <f>[5]GSS!DF17</f>
        <v>100</v>
      </c>
      <c r="M17" s="449">
        <f>[5]GSS!DG17</f>
        <v>88.837388953263812</v>
      </c>
      <c r="N17" s="449" t="e">
        <f>[5]GSS!DH17</f>
        <v>#DIV/0!</v>
      </c>
    </row>
    <row r="18" spans="1:14" x14ac:dyDescent="0.2">
      <c r="A18" s="446">
        <v>11</v>
      </c>
      <c r="B18" s="447" t="str">
        <f>[5]GSS!B18</f>
        <v xml:space="preserve">Indian Bank </v>
      </c>
      <c r="C18" s="67">
        <f>[5]GSS!CW18</f>
        <v>0</v>
      </c>
      <c r="D18" s="448">
        <f>[5]GSS!CX18</f>
        <v>0</v>
      </c>
      <c r="E18" s="67">
        <f>[5]GSS!CY18</f>
        <v>0</v>
      </c>
      <c r="F18" s="448">
        <f>[5]GSS!CZ18</f>
        <v>0</v>
      </c>
      <c r="G18" s="67">
        <f>[5]GSS!DA18</f>
        <v>0</v>
      </c>
      <c r="H18" s="448">
        <f>[5]GSS!DB18</f>
        <v>0</v>
      </c>
      <c r="I18" s="448">
        <f>[5]GSS!DC18</f>
        <v>0</v>
      </c>
      <c r="J18" s="448">
        <f>[5]GSS!DD18</f>
        <v>0</v>
      </c>
      <c r="K18" s="448">
        <f>[5]GSS!DE18</f>
        <v>0</v>
      </c>
      <c r="L18" s="449" t="e">
        <f>[5]GSS!DF18</f>
        <v>#DIV/0!</v>
      </c>
      <c r="M18" s="449" t="e">
        <f>[5]GSS!DG18</f>
        <v>#DIV/0!</v>
      </c>
      <c r="N18" s="449" t="e">
        <f>[5]GSS!DH18</f>
        <v>#DIV/0!</v>
      </c>
    </row>
    <row r="19" spans="1:14" x14ac:dyDescent="0.2">
      <c r="A19" s="446">
        <v>12</v>
      </c>
      <c r="B19" s="447" t="str">
        <f>[5]GSS!B19</f>
        <v>Indian Overseas Bank</v>
      </c>
      <c r="C19" s="67">
        <f>[5]GSS!CW19</f>
        <v>350</v>
      </c>
      <c r="D19" s="448">
        <f>[5]GSS!CX19</f>
        <v>2340</v>
      </c>
      <c r="E19" s="67">
        <f>[5]GSS!CY19</f>
        <v>0</v>
      </c>
      <c r="F19" s="448">
        <f>[5]GSS!CZ19</f>
        <v>0</v>
      </c>
      <c r="G19" s="67">
        <f>[5]GSS!DA19</f>
        <v>135</v>
      </c>
      <c r="H19" s="448">
        <f>[5]GSS!DB19</f>
        <v>815</v>
      </c>
      <c r="I19" s="448">
        <f>[5]GSS!DC19</f>
        <v>0</v>
      </c>
      <c r="J19" s="448">
        <f>[5]GSS!DD19</f>
        <v>0</v>
      </c>
      <c r="K19" s="448">
        <f>[5]GSS!DE19</f>
        <v>0</v>
      </c>
      <c r="L19" s="449">
        <f>[5]GSS!DF19</f>
        <v>0</v>
      </c>
      <c r="M19" s="449" t="e">
        <f>[5]GSS!DG19</f>
        <v>#DIV/0!</v>
      </c>
      <c r="N19" s="449">
        <f>[5]GSS!DH19</f>
        <v>0</v>
      </c>
    </row>
    <row r="20" spans="1:14" x14ac:dyDescent="0.2">
      <c r="A20" s="446">
        <v>13</v>
      </c>
      <c r="B20" s="447" t="str">
        <f>[5]GSS!B20</f>
        <v>Oriental Bank of Commerce</v>
      </c>
      <c r="C20" s="67">
        <f>[5]GSS!CW20</f>
        <v>54</v>
      </c>
      <c r="D20" s="448">
        <f>[5]GSS!CX20</f>
        <v>124.06</v>
      </c>
      <c r="E20" s="67">
        <f>[5]GSS!CY20</f>
        <v>0</v>
      </c>
      <c r="F20" s="448">
        <f>[5]GSS!CZ20</f>
        <v>0</v>
      </c>
      <c r="G20" s="67">
        <f>[5]GSS!DA20</f>
        <v>0</v>
      </c>
      <c r="H20" s="448">
        <f>[5]GSS!DB20</f>
        <v>0</v>
      </c>
      <c r="I20" s="448">
        <f>[5]GSS!DC20</f>
        <v>38.49</v>
      </c>
      <c r="J20" s="448">
        <f>[5]GSS!DD20</f>
        <v>0</v>
      </c>
      <c r="K20" s="448">
        <f>[5]GSS!DE20</f>
        <v>0</v>
      </c>
      <c r="L20" s="449">
        <f>[5]GSS!DF20</f>
        <v>31.025310333709495</v>
      </c>
      <c r="M20" s="449" t="e">
        <f>[5]GSS!DG20</f>
        <v>#DIV/0!</v>
      </c>
      <c r="N20" s="449" t="e">
        <f>[5]GSS!DH20</f>
        <v>#DIV/0!</v>
      </c>
    </row>
    <row r="21" spans="1:14" x14ac:dyDescent="0.2">
      <c r="A21" s="446">
        <v>14</v>
      </c>
      <c r="B21" s="447" t="str">
        <f>[5]GSS!B21</f>
        <v>Punjab National Bank</v>
      </c>
      <c r="C21" s="67">
        <f>[5]GSS!CW21</f>
        <v>98</v>
      </c>
      <c r="D21" s="448">
        <f>[5]GSS!CX21</f>
        <v>357</v>
      </c>
      <c r="E21" s="67">
        <f>[5]GSS!CY21</f>
        <v>75</v>
      </c>
      <c r="F21" s="448">
        <f>[5]GSS!CZ21</f>
        <v>278</v>
      </c>
      <c r="G21" s="67">
        <f>[5]GSS!DA21</f>
        <v>10</v>
      </c>
      <c r="H21" s="448">
        <f>[5]GSS!DB21</f>
        <v>78</v>
      </c>
      <c r="I21" s="448">
        <f>[5]GSS!DC21</f>
        <v>52</v>
      </c>
      <c r="J21" s="448">
        <f>[5]GSS!DD21</f>
        <v>151</v>
      </c>
      <c r="K21" s="448">
        <f>[5]GSS!DE21</f>
        <v>41</v>
      </c>
      <c r="L21" s="449">
        <f>[5]GSS!DF21</f>
        <v>14.565826330532214</v>
      </c>
      <c r="M21" s="449">
        <f>[5]GSS!DG21</f>
        <v>54.316546762589923</v>
      </c>
      <c r="N21" s="449">
        <f>[5]GSS!DH21</f>
        <v>52.564102564102569</v>
      </c>
    </row>
    <row r="22" spans="1:14" x14ac:dyDescent="0.2">
      <c r="A22" s="446">
        <v>15</v>
      </c>
      <c r="B22" s="447" t="str">
        <f>[5]GSS!B22</f>
        <v>Punjab and Synd Bank</v>
      </c>
      <c r="C22" s="67">
        <f>[5]GSS!CW22</f>
        <v>0</v>
      </c>
      <c r="D22" s="448">
        <f>[5]GSS!CX22</f>
        <v>0</v>
      </c>
      <c r="E22" s="67">
        <f>[5]GSS!CY22</f>
        <v>0</v>
      </c>
      <c r="F22" s="448">
        <f>[5]GSS!CZ22</f>
        <v>0</v>
      </c>
      <c r="G22" s="67">
        <f>[5]GSS!DA22</f>
        <v>0</v>
      </c>
      <c r="H22" s="448">
        <f>[5]GSS!DB22</f>
        <v>0</v>
      </c>
      <c r="I22" s="448">
        <f>[5]GSS!DC22</f>
        <v>0</v>
      </c>
      <c r="J22" s="448">
        <f>[5]GSS!DD22</f>
        <v>0</v>
      </c>
      <c r="K22" s="448">
        <f>[5]GSS!DE22</f>
        <v>0</v>
      </c>
      <c r="L22" s="449" t="e">
        <f>[5]GSS!DF22</f>
        <v>#DIV/0!</v>
      </c>
      <c r="M22" s="449" t="e">
        <f>[5]GSS!DG22</f>
        <v>#DIV/0!</v>
      </c>
      <c r="N22" s="449" t="e">
        <f>[5]GSS!DH22</f>
        <v>#DIV/0!</v>
      </c>
    </row>
    <row r="23" spans="1:14" x14ac:dyDescent="0.2">
      <c r="A23" s="446">
        <v>16</v>
      </c>
      <c r="B23" s="447" t="str">
        <f>[5]GSS!B23</f>
        <v>UCO Bank</v>
      </c>
      <c r="C23" s="67">
        <f>[5]GSS!CW23</f>
        <v>60</v>
      </c>
      <c r="D23" s="448">
        <f>[5]GSS!CX23</f>
        <v>298</v>
      </c>
      <c r="E23" s="67">
        <f>[5]GSS!CY23</f>
        <v>0</v>
      </c>
      <c r="F23" s="448">
        <f>[5]GSS!CZ23</f>
        <v>0</v>
      </c>
      <c r="G23" s="67">
        <f>[5]GSS!DA23</f>
        <v>0</v>
      </c>
      <c r="H23" s="448">
        <f>[5]GSS!DB23</f>
        <v>0</v>
      </c>
      <c r="I23" s="448">
        <f>[5]GSS!DC23</f>
        <v>0</v>
      </c>
      <c r="J23" s="448">
        <f>[5]GSS!DD23</f>
        <v>0</v>
      </c>
      <c r="K23" s="448">
        <f>[5]GSS!DE23</f>
        <v>0</v>
      </c>
      <c r="L23" s="449">
        <f>[5]GSS!DF23</f>
        <v>0</v>
      </c>
      <c r="M23" s="449" t="e">
        <f>[5]GSS!DG23</f>
        <v>#DIV/0!</v>
      </c>
      <c r="N23" s="449" t="e">
        <f>[5]GSS!DH23</f>
        <v>#DIV/0!</v>
      </c>
    </row>
    <row r="24" spans="1:14" x14ac:dyDescent="0.2">
      <c r="A24" s="446">
        <v>17</v>
      </c>
      <c r="B24" s="447" t="str">
        <f>[5]GSS!B24</f>
        <v>Union Bank Of India</v>
      </c>
      <c r="C24" s="67">
        <f>[5]GSS!CW24</f>
        <v>0</v>
      </c>
      <c r="D24" s="448">
        <f>[5]GSS!CX24</f>
        <v>0</v>
      </c>
      <c r="E24" s="67">
        <f>[5]GSS!CY24</f>
        <v>1</v>
      </c>
      <c r="F24" s="448">
        <f>[5]GSS!CZ24</f>
        <v>1.4</v>
      </c>
      <c r="G24" s="67">
        <f>[5]GSS!DA24</f>
        <v>0</v>
      </c>
      <c r="H24" s="448">
        <f>[5]GSS!DB24</f>
        <v>0</v>
      </c>
      <c r="I24" s="448">
        <f>[5]GSS!DC24</f>
        <v>0</v>
      </c>
      <c r="J24" s="448">
        <f>[5]GSS!DD24</f>
        <v>0</v>
      </c>
      <c r="K24" s="448">
        <f>[5]GSS!DE24</f>
        <v>0</v>
      </c>
      <c r="L24" s="449" t="e">
        <f>[5]GSS!DF24</f>
        <v>#DIV/0!</v>
      </c>
      <c r="M24" s="449">
        <f>[5]GSS!DG24</f>
        <v>0</v>
      </c>
      <c r="N24" s="449" t="e">
        <f>[5]GSS!DH24</f>
        <v>#DIV/0!</v>
      </c>
    </row>
    <row r="25" spans="1:14" x14ac:dyDescent="0.2">
      <c r="A25" s="446">
        <v>18</v>
      </c>
      <c r="B25" s="447" t="str">
        <f>[5]GSS!B25</f>
        <v>United Bank of India</v>
      </c>
      <c r="C25" s="67">
        <f>[5]GSS!CW25</f>
        <v>12</v>
      </c>
      <c r="D25" s="448">
        <f>[5]GSS!CX25</f>
        <v>36.04</v>
      </c>
      <c r="E25" s="67">
        <f>[5]GSS!CY25</f>
        <v>0</v>
      </c>
      <c r="F25" s="448">
        <f>[5]GSS!CZ25</f>
        <v>0</v>
      </c>
      <c r="G25" s="67">
        <f>[5]GSS!DA25</f>
        <v>0</v>
      </c>
      <c r="H25" s="448">
        <f>[5]GSS!DB25</f>
        <v>0</v>
      </c>
      <c r="I25" s="448">
        <f>[5]GSS!DC25</f>
        <v>0</v>
      </c>
      <c r="J25" s="448">
        <f>[5]GSS!DD25</f>
        <v>0</v>
      </c>
      <c r="K25" s="448">
        <f>[5]GSS!DE25</f>
        <v>0</v>
      </c>
      <c r="L25" s="449">
        <f>[5]GSS!DF25</f>
        <v>0</v>
      </c>
      <c r="M25" s="449" t="e">
        <f>[5]GSS!DG25</f>
        <v>#DIV/0!</v>
      </c>
      <c r="N25" s="449" t="e">
        <f>[5]GSS!DH25</f>
        <v>#DIV/0!</v>
      </c>
    </row>
    <row r="26" spans="1:14" s="445" customFormat="1" ht="15.75" x14ac:dyDescent="0.25">
      <c r="A26" s="441"/>
      <c r="B26" s="86" t="s">
        <v>34</v>
      </c>
      <c r="C26" s="86">
        <f>[5]GSS!CW26</f>
        <v>1209</v>
      </c>
      <c r="D26" s="439">
        <f>[5]GSS!CX26</f>
        <v>5464.9500000000007</v>
      </c>
      <c r="E26" s="86">
        <f>[5]GSS!CY26</f>
        <v>231</v>
      </c>
      <c r="F26" s="439">
        <f>[5]GSS!CZ26</f>
        <v>305.28999999999996</v>
      </c>
      <c r="G26" s="86">
        <f>[5]GSS!DA26</f>
        <v>145</v>
      </c>
      <c r="H26" s="439">
        <f>[5]GSS!DB26</f>
        <v>893</v>
      </c>
      <c r="I26" s="439">
        <f>[5]GSS!DC26</f>
        <v>624.88</v>
      </c>
      <c r="J26" s="439">
        <f>[5]GSS!DD26</f>
        <v>174</v>
      </c>
      <c r="K26" s="439">
        <f>[5]GSS!DE26</f>
        <v>41</v>
      </c>
      <c r="L26" s="440">
        <f>[5]GSS!DF26</f>
        <v>11.434322363425098</v>
      </c>
      <c r="M26" s="440">
        <f>[5]GSS!DG26</f>
        <v>56.994988371712154</v>
      </c>
      <c r="N26" s="440">
        <f>[5]GSS!DH26</f>
        <v>4.591265397536394</v>
      </c>
    </row>
    <row r="27" spans="1:14" ht="15.75" x14ac:dyDescent="0.25">
      <c r="A27" s="450" t="s">
        <v>510</v>
      </c>
      <c r="B27" s="86" t="s">
        <v>36</v>
      </c>
      <c r="C27" s="67"/>
      <c r="D27" s="448"/>
      <c r="E27" s="67"/>
      <c r="F27" s="448"/>
      <c r="G27" s="67"/>
      <c r="H27" s="448"/>
      <c r="I27" s="448"/>
      <c r="J27" s="448"/>
      <c r="K27" s="448"/>
      <c r="L27" s="449"/>
      <c r="M27" s="449"/>
      <c r="N27" s="449"/>
    </row>
    <row r="28" spans="1:14" x14ac:dyDescent="0.2">
      <c r="A28" s="446">
        <v>19</v>
      </c>
      <c r="B28" s="67" t="str">
        <f>[5]GSS!B29</f>
        <v>IDBI Bank</v>
      </c>
      <c r="C28" s="67">
        <f>[5]GSS!CW29</f>
        <v>0</v>
      </c>
      <c r="D28" s="448">
        <f>[5]GSS!CX29</f>
        <v>0</v>
      </c>
      <c r="E28" s="67">
        <f>[5]GSS!CY29</f>
        <v>0</v>
      </c>
      <c r="F28" s="448">
        <f>[5]GSS!CZ29</f>
        <v>0</v>
      </c>
      <c r="G28" s="67">
        <f>[5]GSS!DA29</f>
        <v>0</v>
      </c>
      <c r="H28" s="448">
        <f>[5]GSS!DB29</f>
        <v>0</v>
      </c>
      <c r="I28" s="448">
        <f>[5]GSS!DC29</f>
        <v>0</v>
      </c>
      <c r="J28" s="448">
        <f>[5]GSS!DD29</f>
        <v>0</v>
      </c>
      <c r="K28" s="448">
        <f>[5]GSS!DE29</f>
        <v>0</v>
      </c>
      <c r="L28" s="448" t="e">
        <f>[5]GSS!DF29</f>
        <v>#DIV/0!</v>
      </c>
      <c r="M28" s="448" t="e">
        <f>[5]GSS!DG29</f>
        <v>#DIV/0!</v>
      </c>
      <c r="N28" s="448" t="e">
        <f>[5]GSS!DH29</f>
        <v>#DIV/0!</v>
      </c>
    </row>
    <row r="29" spans="1:14" x14ac:dyDescent="0.2">
      <c r="A29" s="446">
        <v>20</v>
      </c>
      <c r="B29" s="67" t="str">
        <f>[5]GSS!B30</f>
        <v>Karnataka Bank Ltd</v>
      </c>
      <c r="C29" s="67">
        <f>[5]GSS!CW30</f>
        <v>0</v>
      </c>
      <c r="D29" s="448">
        <f>[5]GSS!CX30</f>
        <v>0</v>
      </c>
      <c r="E29" s="67">
        <f>[5]GSS!CY30</f>
        <v>0</v>
      </c>
      <c r="F29" s="448">
        <f>[5]GSS!CZ30</f>
        <v>0</v>
      </c>
      <c r="G29" s="67">
        <f>[5]GSS!DA30</f>
        <v>0</v>
      </c>
      <c r="H29" s="448">
        <f>[5]GSS!DB30</f>
        <v>0</v>
      </c>
      <c r="I29" s="448">
        <f>[5]GSS!DC30</f>
        <v>0</v>
      </c>
      <c r="J29" s="448">
        <f>[5]GSS!DD30</f>
        <v>0</v>
      </c>
      <c r="K29" s="448">
        <f>[5]GSS!DE30</f>
        <v>0</v>
      </c>
      <c r="L29" s="448" t="e">
        <f>[5]GSS!DF30</f>
        <v>#DIV/0!</v>
      </c>
      <c r="M29" s="448" t="e">
        <f>[5]GSS!DG30</f>
        <v>#DIV/0!</v>
      </c>
      <c r="N29" s="448" t="e">
        <f>[5]GSS!DH30</f>
        <v>#DIV/0!</v>
      </c>
    </row>
    <row r="30" spans="1:14" x14ac:dyDescent="0.2">
      <c r="A30" s="446">
        <v>21</v>
      </c>
      <c r="B30" s="67" t="str">
        <f>[5]GSS!B31</f>
        <v>Kotak Mahendra Bank</v>
      </c>
      <c r="C30" s="67">
        <f>[5]GSS!CW31</f>
        <v>0</v>
      </c>
      <c r="D30" s="448">
        <f>[5]GSS!CX31</f>
        <v>0</v>
      </c>
      <c r="E30" s="67">
        <f>[5]GSS!CY31</f>
        <v>0</v>
      </c>
      <c r="F30" s="448">
        <f>[5]GSS!CZ31</f>
        <v>0</v>
      </c>
      <c r="G30" s="67">
        <f>[5]GSS!DA31</f>
        <v>0</v>
      </c>
      <c r="H30" s="448">
        <f>[5]GSS!DB31</f>
        <v>0</v>
      </c>
      <c r="I30" s="448">
        <f>[5]GSS!DC31</f>
        <v>0</v>
      </c>
      <c r="J30" s="448">
        <f>[5]GSS!DD31</f>
        <v>0</v>
      </c>
      <c r="K30" s="448">
        <f>[5]GSS!DE31</f>
        <v>0</v>
      </c>
      <c r="L30" s="448" t="e">
        <f>[5]GSS!DF31</f>
        <v>#DIV/0!</v>
      </c>
      <c r="M30" s="448" t="e">
        <f>[5]GSS!DG31</f>
        <v>#DIV/0!</v>
      </c>
      <c r="N30" s="448" t="e">
        <f>[5]GSS!DH31</f>
        <v>#DIV/0!</v>
      </c>
    </row>
    <row r="31" spans="1:14" x14ac:dyDescent="0.2">
      <c r="A31" s="446">
        <v>22</v>
      </c>
      <c r="B31" s="67" t="str">
        <f>[5]GSS!B32</f>
        <v>Cathelic Syrian Bank Ltd.</v>
      </c>
      <c r="C31" s="67">
        <f>[5]GSS!CW32</f>
        <v>0</v>
      </c>
      <c r="D31" s="448">
        <f>[5]GSS!CX32</f>
        <v>0</v>
      </c>
      <c r="E31" s="67">
        <f>[5]GSS!CY32</f>
        <v>0</v>
      </c>
      <c r="F31" s="448">
        <f>[5]GSS!CZ32</f>
        <v>0</v>
      </c>
      <c r="G31" s="67">
        <f>[5]GSS!DA32</f>
        <v>0</v>
      </c>
      <c r="H31" s="448">
        <f>[5]GSS!DB32</f>
        <v>0</v>
      </c>
      <c r="I31" s="448">
        <f>[5]GSS!DC32</f>
        <v>0</v>
      </c>
      <c r="J31" s="448">
        <f>[5]GSS!DD32</f>
        <v>0</v>
      </c>
      <c r="K31" s="448">
        <f>[5]GSS!DE32</f>
        <v>0</v>
      </c>
      <c r="L31" s="448" t="e">
        <f>[5]GSS!DF32</f>
        <v>#DIV/0!</v>
      </c>
      <c r="M31" s="448" t="e">
        <f>[5]GSS!DG32</f>
        <v>#DIV/0!</v>
      </c>
      <c r="N31" s="448" t="e">
        <f>[5]GSS!DH32</f>
        <v>#DIV/0!</v>
      </c>
    </row>
    <row r="32" spans="1:14" x14ac:dyDescent="0.2">
      <c r="A32" s="446">
        <v>23</v>
      </c>
      <c r="B32" s="67" t="str">
        <f>[5]GSS!B33</f>
        <v>City Union Bank Ltd</v>
      </c>
      <c r="C32" s="67">
        <f>[5]GSS!CW33</f>
        <v>0</v>
      </c>
      <c r="D32" s="448">
        <f>[5]GSS!CX33</f>
        <v>0</v>
      </c>
      <c r="E32" s="67">
        <f>[5]GSS!CY33</f>
        <v>0</v>
      </c>
      <c r="F32" s="448">
        <f>[5]GSS!CZ33</f>
        <v>0</v>
      </c>
      <c r="G32" s="67">
        <f>[5]GSS!DA33</f>
        <v>0</v>
      </c>
      <c r="H32" s="448">
        <f>[5]GSS!DB33</f>
        <v>0</v>
      </c>
      <c r="I32" s="448">
        <f>[5]GSS!DC33</f>
        <v>0</v>
      </c>
      <c r="J32" s="448">
        <f>[5]GSS!DD33</f>
        <v>0</v>
      </c>
      <c r="K32" s="448">
        <f>[5]GSS!DE33</f>
        <v>0</v>
      </c>
      <c r="L32" s="448" t="e">
        <f>[5]GSS!DF33</f>
        <v>#DIV/0!</v>
      </c>
      <c r="M32" s="448" t="e">
        <f>[5]GSS!DG33</f>
        <v>#DIV/0!</v>
      </c>
      <c r="N32" s="448" t="e">
        <f>[5]GSS!DH33</f>
        <v>#DIV/0!</v>
      </c>
    </row>
    <row r="33" spans="1:14" x14ac:dyDescent="0.2">
      <c r="A33" s="446">
        <v>24</v>
      </c>
      <c r="B33" s="67" t="str">
        <f>[5]GSS!B34</f>
        <v>Dhanalaxmi Bank Ltd.</v>
      </c>
      <c r="C33" s="67">
        <f>[5]GSS!CW34</f>
        <v>0</v>
      </c>
      <c r="D33" s="448">
        <f>[5]GSS!CX34</f>
        <v>0</v>
      </c>
      <c r="E33" s="67">
        <f>[5]GSS!CY34</f>
        <v>0</v>
      </c>
      <c r="F33" s="448">
        <f>[5]GSS!CZ34</f>
        <v>0</v>
      </c>
      <c r="G33" s="67">
        <f>[5]GSS!DA34</f>
        <v>0</v>
      </c>
      <c r="H33" s="448">
        <f>[5]GSS!DB34</f>
        <v>0</v>
      </c>
      <c r="I33" s="448">
        <f>[5]GSS!DC34</f>
        <v>0</v>
      </c>
      <c r="J33" s="448">
        <f>[5]GSS!DD34</f>
        <v>0</v>
      </c>
      <c r="K33" s="448">
        <f>[5]GSS!DE34</f>
        <v>0</v>
      </c>
      <c r="L33" s="448" t="e">
        <f>[5]GSS!DF34</f>
        <v>#DIV/0!</v>
      </c>
      <c r="M33" s="448" t="e">
        <f>[5]GSS!DG34</f>
        <v>#DIV/0!</v>
      </c>
      <c r="N33" s="448" t="e">
        <f>[5]GSS!DH34</f>
        <v>#DIV/0!</v>
      </c>
    </row>
    <row r="34" spans="1:14" x14ac:dyDescent="0.2">
      <c r="A34" s="446">
        <v>25</v>
      </c>
      <c r="B34" s="67" t="str">
        <f>[5]GSS!B35</f>
        <v>Federal Bank Ltd.</v>
      </c>
      <c r="C34" s="67">
        <f>[5]GSS!CW35</f>
        <v>8</v>
      </c>
      <c r="D34" s="448">
        <f>[5]GSS!CX35</f>
        <v>8.7799999999999994</v>
      </c>
      <c r="E34" s="67">
        <f>[5]GSS!CY35</f>
        <v>0</v>
      </c>
      <c r="F34" s="448">
        <f>[5]GSS!CZ35</f>
        <v>0</v>
      </c>
      <c r="G34" s="67">
        <f>[5]GSS!DA35</f>
        <v>0</v>
      </c>
      <c r="H34" s="448">
        <f>[5]GSS!DB35</f>
        <v>0</v>
      </c>
      <c r="I34" s="448">
        <f>[5]GSS!DC35</f>
        <v>0</v>
      </c>
      <c r="J34" s="448">
        <f>[5]GSS!DD35</f>
        <v>0</v>
      </c>
      <c r="K34" s="448">
        <f>[5]GSS!DE35</f>
        <v>0</v>
      </c>
      <c r="L34" s="448">
        <f>[5]GSS!DF35</f>
        <v>0</v>
      </c>
      <c r="M34" s="448" t="e">
        <f>[5]GSS!DG35</f>
        <v>#DIV/0!</v>
      </c>
      <c r="N34" s="448" t="e">
        <f>[5]GSS!DH35</f>
        <v>#DIV/0!</v>
      </c>
    </row>
    <row r="35" spans="1:14" x14ac:dyDescent="0.2">
      <c r="A35" s="446">
        <v>26</v>
      </c>
      <c r="B35" s="67" t="str">
        <f>[5]GSS!B36</f>
        <v>J and K Bank Ltd</v>
      </c>
      <c r="C35" s="67">
        <f>[5]GSS!CW36</f>
        <v>0</v>
      </c>
      <c r="D35" s="448">
        <f>[5]GSS!CX36</f>
        <v>0</v>
      </c>
      <c r="E35" s="67">
        <f>[5]GSS!CY36</f>
        <v>0</v>
      </c>
      <c r="F35" s="448">
        <f>[5]GSS!CZ36</f>
        <v>0</v>
      </c>
      <c r="G35" s="67">
        <f>[5]GSS!DA36</f>
        <v>0</v>
      </c>
      <c r="H35" s="448">
        <f>[5]GSS!DB36</f>
        <v>0</v>
      </c>
      <c r="I35" s="448">
        <f>[5]GSS!DC36</f>
        <v>0</v>
      </c>
      <c r="J35" s="448">
        <f>[5]GSS!DD36</f>
        <v>0</v>
      </c>
      <c r="K35" s="448">
        <f>[5]GSS!DE36</f>
        <v>0</v>
      </c>
      <c r="L35" s="448" t="e">
        <f>[5]GSS!DF36</f>
        <v>#DIV/0!</v>
      </c>
      <c r="M35" s="448" t="e">
        <f>[5]GSS!DG36</f>
        <v>#DIV/0!</v>
      </c>
      <c r="N35" s="448" t="e">
        <f>[5]GSS!DH36</f>
        <v>#DIV/0!</v>
      </c>
    </row>
    <row r="36" spans="1:14" x14ac:dyDescent="0.2">
      <c r="A36" s="446">
        <v>27</v>
      </c>
      <c r="B36" s="67" t="str">
        <f>[5]GSS!B37</f>
        <v>Karur Vysya Bank Ltd.</v>
      </c>
      <c r="C36" s="67">
        <f>[5]GSS!CW37</f>
        <v>7</v>
      </c>
      <c r="D36" s="448">
        <f>[5]GSS!CX37</f>
        <v>237.35</v>
      </c>
      <c r="E36" s="67">
        <f>[5]GSS!CY37</f>
        <v>0</v>
      </c>
      <c r="F36" s="448">
        <f>[5]GSS!CZ37</f>
        <v>0</v>
      </c>
      <c r="G36" s="67">
        <f>[5]GSS!DA37</f>
        <v>0</v>
      </c>
      <c r="H36" s="448">
        <f>[5]GSS!DB37</f>
        <v>0</v>
      </c>
      <c r="I36" s="448">
        <f>[5]GSS!DC37</f>
        <v>22.42</v>
      </c>
      <c r="J36" s="448">
        <f>[5]GSS!DD37</f>
        <v>0</v>
      </c>
      <c r="K36" s="448">
        <f>[5]GSS!DE37</f>
        <v>0</v>
      </c>
      <c r="L36" s="448">
        <f>[5]GSS!DF37</f>
        <v>9.4459658731830647</v>
      </c>
      <c r="M36" s="448" t="e">
        <f>[5]GSS!DG37</f>
        <v>#DIV/0!</v>
      </c>
      <c r="N36" s="448" t="e">
        <f>[5]GSS!DH37</f>
        <v>#DIV/0!</v>
      </c>
    </row>
    <row r="37" spans="1:14" x14ac:dyDescent="0.2">
      <c r="A37" s="446">
        <v>28</v>
      </c>
      <c r="B37" s="67" t="str">
        <f>[5]GSS!B38</f>
        <v>Lakshmi Vilas Bank Ltd</v>
      </c>
      <c r="C37" s="67">
        <f>[5]GSS!CW38</f>
        <v>0</v>
      </c>
      <c r="D37" s="448">
        <f>[5]GSS!CX38</f>
        <v>0</v>
      </c>
      <c r="E37" s="67">
        <f>[5]GSS!CY38</f>
        <v>0</v>
      </c>
      <c r="F37" s="448">
        <f>[5]GSS!CZ38</f>
        <v>0</v>
      </c>
      <c r="G37" s="67">
        <f>[5]GSS!DA38</f>
        <v>0</v>
      </c>
      <c r="H37" s="448">
        <f>[5]GSS!DB38</f>
        <v>0</v>
      </c>
      <c r="I37" s="448">
        <f>[5]GSS!DC38</f>
        <v>0</v>
      </c>
      <c r="J37" s="448">
        <f>[5]GSS!DD38</f>
        <v>0</v>
      </c>
      <c r="K37" s="448">
        <f>[5]GSS!DE38</f>
        <v>0</v>
      </c>
      <c r="L37" s="448" t="e">
        <f>[5]GSS!DF38</f>
        <v>#DIV/0!</v>
      </c>
      <c r="M37" s="448" t="e">
        <f>[5]GSS!DG38</f>
        <v>#DIV/0!</v>
      </c>
      <c r="N37" s="448" t="e">
        <f>[5]GSS!DH38</f>
        <v>#DIV/0!</v>
      </c>
    </row>
    <row r="38" spans="1:14" x14ac:dyDescent="0.2">
      <c r="A38" s="446">
        <v>29</v>
      </c>
      <c r="B38" s="67" t="str">
        <f>[5]GSS!B39</f>
        <v xml:space="preserve">Ratnakar Bank Ltd </v>
      </c>
      <c r="C38" s="67">
        <f>[5]GSS!CW39</f>
        <v>0</v>
      </c>
      <c r="D38" s="448">
        <f>[5]GSS!CX39</f>
        <v>0</v>
      </c>
      <c r="E38" s="67">
        <f>[5]GSS!CY39</f>
        <v>0</v>
      </c>
      <c r="F38" s="448">
        <f>[5]GSS!CZ39</f>
        <v>0</v>
      </c>
      <c r="G38" s="67">
        <f>[5]GSS!DA39</f>
        <v>0</v>
      </c>
      <c r="H38" s="448">
        <f>[5]GSS!DB39</f>
        <v>0</v>
      </c>
      <c r="I38" s="448">
        <f>[5]GSS!DC39</f>
        <v>0</v>
      </c>
      <c r="J38" s="448">
        <f>[5]GSS!DD39</f>
        <v>0</v>
      </c>
      <c r="K38" s="448">
        <f>[5]GSS!DE39</f>
        <v>0</v>
      </c>
      <c r="L38" s="448" t="e">
        <f>[5]GSS!DF39</f>
        <v>#DIV/0!</v>
      </c>
      <c r="M38" s="448" t="e">
        <f>[5]GSS!DG39</f>
        <v>#DIV/0!</v>
      </c>
      <c r="N38" s="448" t="e">
        <f>[5]GSS!DH39</f>
        <v>#DIV/0!</v>
      </c>
    </row>
    <row r="39" spans="1:14" x14ac:dyDescent="0.2">
      <c r="A39" s="446">
        <v>30</v>
      </c>
      <c r="B39" s="67" t="str">
        <f>[5]GSS!B40</f>
        <v>South Indian Bank Ltd</v>
      </c>
      <c r="C39" s="67">
        <f>[5]GSS!CW40</f>
        <v>0</v>
      </c>
      <c r="D39" s="448">
        <f>[5]GSS!CX40</f>
        <v>0</v>
      </c>
      <c r="E39" s="67">
        <f>[5]GSS!CY40</f>
        <v>0</v>
      </c>
      <c r="F39" s="448">
        <f>[5]GSS!CZ40</f>
        <v>0</v>
      </c>
      <c r="G39" s="67">
        <f>[5]GSS!DA40</f>
        <v>0</v>
      </c>
      <c r="H39" s="448">
        <f>[5]GSS!DB40</f>
        <v>0</v>
      </c>
      <c r="I39" s="448">
        <f>[5]GSS!DC40</f>
        <v>0</v>
      </c>
      <c r="J39" s="448">
        <f>[5]GSS!DD40</f>
        <v>0</v>
      </c>
      <c r="K39" s="448">
        <f>[5]GSS!DE40</f>
        <v>0</v>
      </c>
      <c r="L39" s="448" t="e">
        <f>[5]GSS!DF40</f>
        <v>#DIV/0!</v>
      </c>
      <c r="M39" s="448" t="e">
        <f>[5]GSS!DG40</f>
        <v>#DIV/0!</v>
      </c>
      <c r="N39" s="448" t="e">
        <f>[5]GSS!DH40</f>
        <v>#DIV/0!</v>
      </c>
    </row>
    <row r="40" spans="1:14" x14ac:dyDescent="0.2">
      <c r="A40" s="446">
        <v>31</v>
      </c>
      <c r="B40" s="67" t="str">
        <f>[5]GSS!B41</f>
        <v>Tamil Nadu Merchantile Bank Ltd.</v>
      </c>
      <c r="C40" s="67">
        <f>[5]GSS!CW41</f>
        <v>0</v>
      </c>
      <c r="D40" s="448">
        <f>[5]GSS!CX41</f>
        <v>0</v>
      </c>
      <c r="E40" s="67">
        <f>[5]GSS!CY41</f>
        <v>0</v>
      </c>
      <c r="F40" s="448">
        <f>[5]GSS!CZ41</f>
        <v>0</v>
      </c>
      <c r="G40" s="67">
        <f>[5]GSS!DA41</f>
        <v>0</v>
      </c>
      <c r="H40" s="448">
        <f>[5]GSS!DB41</f>
        <v>0</v>
      </c>
      <c r="I40" s="448">
        <f>[5]GSS!DC41</f>
        <v>0</v>
      </c>
      <c r="J40" s="448">
        <f>[5]GSS!DD41</f>
        <v>0</v>
      </c>
      <c r="K40" s="448">
        <f>[5]GSS!DE41</f>
        <v>0</v>
      </c>
      <c r="L40" s="448" t="e">
        <f>[5]GSS!DF41</f>
        <v>#DIV/0!</v>
      </c>
      <c r="M40" s="448" t="e">
        <f>[5]GSS!DG41</f>
        <v>#DIV/0!</v>
      </c>
      <c r="N40" s="448" t="e">
        <f>[5]GSS!DH41</f>
        <v>#DIV/0!</v>
      </c>
    </row>
    <row r="41" spans="1:14" x14ac:dyDescent="0.2">
      <c r="A41" s="446">
        <v>32</v>
      </c>
      <c r="B41" s="67" t="str">
        <f>[5]GSS!B42</f>
        <v>IndusInd Bank</v>
      </c>
      <c r="C41" s="67">
        <f>[5]GSS!CW42</f>
        <v>0</v>
      </c>
      <c r="D41" s="448">
        <f>[5]GSS!CX42</f>
        <v>0</v>
      </c>
      <c r="E41" s="67">
        <f>[5]GSS!CY42</f>
        <v>0</v>
      </c>
      <c r="F41" s="448">
        <f>[5]GSS!CZ42</f>
        <v>0</v>
      </c>
      <c r="G41" s="67">
        <f>[5]GSS!DA42</f>
        <v>0</v>
      </c>
      <c r="H41" s="448">
        <f>[5]GSS!DB42</f>
        <v>0</v>
      </c>
      <c r="I41" s="448">
        <f>[5]GSS!DC42</f>
        <v>0</v>
      </c>
      <c r="J41" s="448">
        <f>[5]GSS!DD42</f>
        <v>0</v>
      </c>
      <c r="K41" s="448">
        <f>[5]GSS!DE42</f>
        <v>0</v>
      </c>
      <c r="L41" s="448" t="e">
        <f>[5]GSS!DF42</f>
        <v>#DIV/0!</v>
      </c>
      <c r="M41" s="448" t="e">
        <f>[5]GSS!DG42</f>
        <v>#DIV/0!</v>
      </c>
      <c r="N41" s="448" t="e">
        <f>[5]GSS!DH42</f>
        <v>#DIV/0!</v>
      </c>
    </row>
    <row r="42" spans="1:14" x14ac:dyDescent="0.2">
      <c r="A42" s="446">
        <v>33</v>
      </c>
      <c r="B42" s="67" t="str">
        <f>[5]GSS!B43</f>
        <v>HDFC Bank Ltd</v>
      </c>
      <c r="C42" s="67">
        <f>[5]GSS!CW43</f>
        <v>12</v>
      </c>
      <c r="D42" s="448">
        <f>[5]GSS!CX43</f>
        <v>30.38</v>
      </c>
      <c r="E42" s="67">
        <f>[5]GSS!CY43</f>
        <v>0</v>
      </c>
      <c r="F42" s="448">
        <f>[5]GSS!CZ43</f>
        <v>0</v>
      </c>
      <c r="G42" s="67">
        <f>[5]GSS!DA43</f>
        <v>0</v>
      </c>
      <c r="H42" s="448">
        <f>[5]GSS!DB43</f>
        <v>0</v>
      </c>
      <c r="I42" s="448">
        <f>[5]GSS!DC43</f>
        <v>0</v>
      </c>
      <c r="J42" s="448">
        <f>[5]GSS!DD43</f>
        <v>0</v>
      </c>
      <c r="K42" s="448">
        <f>[5]GSS!DE43</f>
        <v>0</v>
      </c>
      <c r="L42" s="448">
        <f>[5]GSS!DF43</f>
        <v>0</v>
      </c>
      <c r="M42" s="448" t="e">
        <f>[5]GSS!DG43</f>
        <v>#DIV/0!</v>
      </c>
      <c r="N42" s="448" t="e">
        <f>[5]GSS!DH43</f>
        <v>#DIV/0!</v>
      </c>
    </row>
    <row r="43" spans="1:14" x14ac:dyDescent="0.2">
      <c r="A43" s="446">
        <v>34</v>
      </c>
      <c r="B43" s="67" t="str">
        <f>[5]GSS!B44</f>
        <v xml:space="preserve">Axis Bank Ltd </v>
      </c>
      <c r="C43" s="67">
        <f>[5]GSS!CW44</f>
        <v>19</v>
      </c>
      <c r="D43" s="448">
        <f>[5]GSS!CX44</f>
        <v>124</v>
      </c>
      <c r="E43" s="67">
        <f>[5]GSS!CY44</f>
        <v>0</v>
      </c>
      <c r="F43" s="448">
        <f>[5]GSS!CZ44</f>
        <v>0</v>
      </c>
      <c r="G43" s="67">
        <f>[5]GSS!DA44</f>
        <v>0</v>
      </c>
      <c r="H43" s="448">
        <f>[5]GSS!DB44</f>
        <v>0</v>
      </c>
      <c r="I43" s="448">
        <f>[5]GSS!DC44</f>
        <v>0</v>
      </c>
      <c r="J43" s="448">
        <f>[5]GSS!DD44</f>
        <v>0</v>
      </c>
      <c r="K43" s="448">
        <f>[5]GSS!DE44</f>
        <v>0</v>
      </c>
      <c r="L43" s="448">
        <f>[5]GSS!DF44</f>
        <v>0</v>
      </c>
      <c r="M43" s="448" t="e">
        <f>[5]GSS!DG44</f>
        <v>#DIV/0!</v>
      </c>
      <c r="N43" s="448" t="e">
        <f>[5]GSS!DH44</f>
        <v>#DIV/0!</v>
      </c>
    </row>
    <row r="44" spans="1:14" x14ac:dyDescent="0.2">
      <c r="A44" s="446">
        <v>35</v>
      </c>
      <c r="B44" s="67" t="str">
        <f>[5]GSS!B45</f>
        <v>ICICI Bank Ltd</v>
      </c>
      <c r="C44" s="67">
        <f>[5]GSS!CW45</f>
        <v>0</v>
      </c>
      <c r="D44" s="448">
        <f>[5]GSS!CX45</f>
        <v>0</v>
      </c>
      <c r="E44" s="67">
        <f>[5]GSS!CY45</f>
        <v>0</v>
      </c>
      <c r="F44" s="448">
        <f>[5]GSS!CZ45</f>
        <v>0</v>
      </c>
      <c r="G44" s="67">
        <f>[5]GSS!DA45</f>
        <v>0</v>
      </c>
      <c r="H44" s="448">
        <f>[5]GSS!DB45</f>
        <v>0</v>
      </c>
      <c r="I44" s="448">
        <f>[5]GSS!DC45</f>
        <v>0</v>
      </c>
      <c r="J44" s="448">
        <f>[5]GSS!DD45</f>
        <v>0</v>
      </c>
      <c r="K44" s="448">
        <f>[5]GSS!DE45</f>
        <v>0</v>
      </c>
      <c r="L44" s="448" t="e">
        <f>[5]GSS!DF45</f>
        <v>#DIV/0!</v>
      </c>
      <c r="M44" s="448" t="e">
        <f>[5]GSS!DG45</f>
        <v>#DIV/0!</v>
      </c>
      <c r="N44" s="448" t="e">
        <f>[5]GSS!DH45</f>
        <v>#DIV/0!</v>
      </c>
    </row>
    <row r="45" spans="1:14" x14ac:dyDescent="0.2">
      <c r="A45" s="446">
        <v>36</v>
      </c>
      <c r="B45" s="67" t="str">
        <f>[5]GSS!B46</f>
        <v>YES BANK Ltd.</v>
      </c>
      <c r="C45" s="67">
        <f>[5]GSS!CW46</f>
        <v>0</v>
      </c>
      <c r="D45" s="448">
        <f>[5]GSS!CX46</f>
        <v>0</v>
      </c>
      <c r="E45" s="67">
        <f>[5]GSS!CY46</f>
        <v>0</v>
      </c>
      <c r="F45" s="448">
        <f>[5]GSS!CZ46</f>
        <v>0</v>
      </c>
      <c r="G45" s="67">
        <f>[5]GSS!DA46</f>
        <v>0</v>
      </c>
      <c r="H45" s="448">
        <f>[5]GSS!DB46</f>
        <v>0</v>
      </c>
      <c r="I45" s="448">
        <f>[5]GSS!DC46</f>
        <v>0</v>
      </c>
      <c r="J45" s="448">
        <f>[5]GSS!DD46</f>
        <v>0</v>
      </c>
      <c r="K45" s="448">
        <f>[5]GSS!DE46</f>
        <v>0</v>
      </c>
      <c r="L45" s="448">
        <f>[5]GSS!DF46</f>
        <v>0</v>
      </c>
      <c r="M45" s="448">
        <f>[5]GSS!DG46</f>
        <v>0</v>
      </c>
      <c r="N45" s="448">
        <f>[5]GSS!DH46</f>
        <v>0</v>
      </c>
    </row>
    <row r="46" spans="1:14" x14ac:dyDescent="0.2">
      <c r="A46" s="446">
        <v>37</v>
      </c>
      <c r="B46" s="67" t="str">
        <f>[5]GSS!B47</f>
        <v>Bandhan Bank</v>
      </c>
      <c r="C46" s="67">
        <f>[5]GSS!CW47</f>
        <v>0</v>
      </c>
      <c r="D46" s="448">
        <f>[5]GSS!CX47</f>
        <v>0</v>
      </c>
      <c r="E46" s="67">
        <f>[5]GSS!CY47</f>
        <v>0</v>
      </c>
      <c r="F46" s="448">
        <f>[5]GSS!CZ47</f>
        <v>0</v>
      </c>
      <c r="G46" s="67">
        <f>[5]GSS!DA47</f>
        <v>0</v>
      </c>
      <c r="H46" s="448">
        <f>[5]GSS!DB47</f>
        <v>0</v>
      </c>
      <c r="I46" s="448">
        <f>[5]GSS!DC47</f>
        <v>0</v>
      </c>
      <c r="J46" s="448">
        <f>[5]GSS!DD47</f>
        <v>0</v>
      </c>
      <c r="K46" s="448">
        <f>[5]GSS!DE47</f>
        <v>0</v>
      </c>
      <c r="L46" s="448">
        <f>[5]GSS!DF47</f>
        <v>0</v>
      </c>
      <c r="M46" s="448">
        <f>[5]GSS!DG47</f>
        <v>0</v>
      </c>
      <c r="N46" s="448">
        <f>[5]GSS!DH47</f>
        <v>0</v>
      </c>
    </row>
    <row r="47" spans="1:14" x14ac:dyDescent="0.2">
      <c r="A47" s="446">
        <v>38</v>
      </c>
      <c r="B47" s="67" t="str">
        <f>[5]GSS!B48</f>
        <v>DCB Bank Ltd</v>
      </c>
      <c r="C47" s="67">
        <f>[5]GSS!CW48</f>
        <v>0</v>
      </c>
      <c r="D47" s="448">
        <f>[5]GSS!CX48</f>
        <v>0</v>
      </c>
      <c r="E47" s="67">
        <f>[5]GSS!CY48</f>
        <v>0</v>
      </c>
      <c r="F47" s="448">
        <f>[5]GSS!CZ48</f>
        <v>0</v>
      </c>
      <c r="G47" s="67">
        <f>[5]GSS!DA48</f>
        <v>0</v>
      </c>
      <c r="H47" s="448">
        <f>[5]GSS!DB48</f>
        <v>0</v>
      </c>
      <c r="I47" s="448">
        <f>[5]GSS!DC48</f>
        <v>0</v>
      </c>
      <c r="J47" s="448">
        <f>[5]GSS!DD48</f>
        <v>0</v>
      </c>
      <c r="K47" s="448">
        <f>[5]GSS!DE48</f>
        <v>0</v>
      </c>
      <c r="L47" s="448" t="e">
        <f>[5]GSS!DF48</f>
        <v>#DIV/0!</v>
      </c>
      <c r="M47" s="448" t="e">
        <f>[5]GSS!DG48</f>
        <v>#DIV/0!</v>
      </c>
      <c r="N47" s="448" t="e">
        <f>[5]GSS!DH48</f>
        <v>#DIV/0!</v>
      </c>
    </row>
    <row r="48" spans="1:14" x14ac:dyDescent="0.2">
      <c r="A48" s="446">
        <v>39</v>
      </c>
      <c r="B48" s="67" t="str">
        <f>[5]GSS!B49</f>
        <v xml:space="preserve">IDFC Bank </v>
      </c>
      <c r="C48" s="67">
        <f>[5]GSS!CW49</f>
        <v>0</v>
      </c>
      <c r="D48" s="448">
        <f>[5]GSS!CX49</f>
        <v>0</v>
      </c>
      <c r="E48" s="67">
        <f>[5]GSS!CY49</f>
        <v>0</v>
      </c>
      <c r="F48" s="448">
        <f>[5]GSS!CZ49</f>
        <v>0</v>
      </c>
      <c r="G48" s="67">
        <f>[5]GSS!DA49</f>
        <v>0</v>
      </c>
      <c r="H48" s="448">
        <f>[5]GSS!DB49</f>
        <v>0</v>
      </c>
      <c r="I48" s="448">
        <f>[5]GSS!DC49</f>
        <v>0</v>
      </c>
      <c r="J48" s="448">
        <f>[5]GSS!DD49</f>
        <v>0</v>
      </c>
      <c r="K48" s="448">
        <f>[5]GSS!DE49</f>
        <v>0</v>
      </c>
      <c r="L48" s="448" t="e">
        <f>[5]GSS!DF49</f>
        <v>#DIV/0!</v>
      </c>
      <c r="M48" s="448" t="e">
        <f>[5]GSS!DG49</f>
        <v>#DIV/0!</v>
      </c>
      <c r="N48" s="448" t="e">
        <f>[5]GSS!DH49</f>
        <v>#DIV/0!</v>
      </c>
    </row>
    <row r="49" spans="1:14" s="445" customFormat="1" ht="15.75" x14ac:dyDescent="0.25">
      <c r="A49" s="441"/>
      <c r="B49" s="86" t="s">
        <v>589</v>
      </c>
      <c r="C49" s="86">
        <f>[5]GSS!CW50</f>
        <v>46</v>
      </c>
      <c r="D49" s="439">
        <f>[5]GSS!CX50</f>
        <v>400.51</v>
      </c>
      <c r="E49" s="86">
        <f>[5]GSS!CY50</f>
        <v>0</v>
      </c>
      <c r="F49" s="439">
        <f>[5]GSS!CZ50</f>
        <v>0</v>
      </c>
      <c r="G49" s="86">
        <f>[5]GSS!DA50</f>
        <v>0</v>
      </c>
      <c r="H49" s="439">
        <f>[5]GSS!DB50</f>
        <v>0</v>
      </c>
      <c r="I49" s="439">
        <f>[5]GSS!DC50</f>
        <v>22.42</v>
      </c>
      <c r="J49" s="439">
        <f>[5]GSS!DD50</f>
        <v>0</v>
      </c>
      <c r="K49" s="439">
        <f>[5]GSS!DE50</f>
        <v>0</v>
      </c>
      <c r="L49" s="439">
        <f>[5]GSS!DF50</f>
        <v>5.5978627250255926</v>
      </c>
      <c r="M49" s="439" t="e">
        <f>[5]GSS!DG50</f>
        <v>#DIV/0!</v>
      </c>
      <c r="N49" s="439" t="e">
        <f>[5]GSS!DH50</f>
        <v>#DIV/0!</v>
      </c>
    </row>
    <row r="50" spans="1:14" ht="15.75" x14ac:dyDescent="0.25">
      <c r="A50" s="450" t="s">
        <v>518</v>
      </c>
      <c r="B50" s="86" t="s">
        <v>60</v>
      </c>
      <c r="C50" s="86"/>
      <c r="D50" s="439"/>
      <c r="E50" s="86"/>
      <c r="F50" s="439"/>
      <c r="G50" s="86"/>
      <c r="H50" s="439"/>
      <c r="I50" s="439"/>
      <c r="J50" s="439"/>
      <c r="K50" s="439"/>
      <c r="L50" s="449"/>
      <c r="M50" s="449"/>
      <c r="N50" s="449"/>
    </row>
    <row r="51" spans="1:14" x14ac:dyDescent="0.2">
      <c r="A51" s="446">
        <v>40</v>
      </c>
      <c r="B51" s="67" t="str">
        <f>[5]GSS!B53</f>
        <v>Karnataka Grameena Bank</v>
      </c>
      <c r="C51" s="67">
        <f>[5]GSS!CW53</f>
        <v>869</v>
      </c>
      <c r="D51" s="448">
        <f>[5]GSS!CX53</f>
        <v>1680</v>
      </c>
      <c r="E51" s="67">
        <f>[5]GSS!CY53</f>
        <v>1008</v>
      </c>
      <c r="F51" s="448">
        <f>[5]GSS!CZ53</f>
        <v>2520</v>
      </c>
      <c r="G51" s="67">
        <f>[5]GSS!DA53</f>
        <v>1611</v>
      </c>
      <c r="H51" s="448">
        <f>[5]GSS!DB53</f>
        <v>2822</v>
      </c>
      <c r="I51" s="448">
        <f>[5]GSS!DC53</f>
        <v>905.5</v>
      </c>
      <c r="J51" s="448">
        <f>[5]GSS!DD53</f>
        <v>1216.8</v>
      </c>
      <c r="K51" s="448">
        <f>[5]GSS!DE53</f>
        <v>1133.3</v>
      </c>
      <c r="L51" s="448">
        <f>[5]GSS!DF53</f>
        <v>53.898809523809518</v>
      </c>
      <c r="M51" s="448">
        <f>[5]GSS!DG53</f>
        <v>48.285714285714285</v>
      </c>
      <c r="N51" s="448">
        <f>[5]GSS!DH53</f>
        <v>40.159461374911409</v>
      </c>
    </row>
    <row r="52" spans="1:14" x14ac:dyDescent="0.2">
      <c r="A52" s="446">
        <v>41</v>
      </c>
      <c r="B52" s="67" t="str">
        <f>[5]GSS!B54</f>
        <v>Karnataka Vikas Grameena Bank</v>
      </c>
      <c r="C52" s="67">
        <f>[5]GSS!CW54</f>
        <v>186</v>
      </c>
      <c r="D52" s="448">
        <f>[5]GSS!CX54</f>
        <v>1234.3699999999999</v>
      </c>
      <c r="E52" s="67">
        <f>[5]GSS!CY54</f>
        <v>420</v>
      </c>
      <c r="F52" s="448">
        <f>[5]GSS!CZ54</f>
        <v>1772.15</v>
      </c>
      <c r="G52" s="67">
        <f>[5]GSS!DA54</f>
        <v>534</v>
      </c>
      <c r="H52" s="448">
        <f>[5]GSS!DB54</f>
        <v>2699.61</v>
      </c>
      <c r="I52" s="448">
        <f>[5]GSS!DC54</f>
        <v>0</v>
      </c>
      <c r="J52" s="448">
        <f>[5]GSS!DD54</f>
        <v>0</v>
      </c>
      <c r="K52" s="448">
        <f>[5]GSS!DE54</f>
        <v>0</v>
      </c>
      <c r="L52" s="448">
        <f>[5]GSS!DF54</f>
        <v>0</v>
      </c>
      <c r="M52" s="448">
        <f>[5]GSS!DG54</f>
        <v>0</v>
      </c>
      <c r="N52" s="448">
        <f>[5]GSS!DH54</f>
        <v>0</v>
      </c>
    </row>
    <row r="53" spans="1:14" s="445" customFormat="1" ht="15.75" x14ac:dyDescent="0.25">
      <c r="A53" s="441"/>
      <c r="B53" s="86" t="s">
        <v>63</v>
      </c>
      <c r="C53" s="86">
        <f>[5]GSS!CW55</f>
        <v>1055</v>
      </c>
      <c r="D53" s="439">
        <f>[5]GSS!CX55</f>
        <v>2914.37</v>
      </c>
      <c r="E53" s="86">
        <f>[5]GSS!CY55</f>
        <v>1428</v>
      </c>
      <c r="F53" s="439">
        <f>[5]GSS!CZ55</f>
        <v>4292.1499999999996</v>
      </c>
      <c r="G53" s="86">
        <f>[5]GSS!DA55</f>
        <v>2145</v>
      </c>
      <c r="H53" s="439">
        <f>[5]GSS!DB55</f>
        <v>5521.6100000000006</v>
      </c>
      <c r="I53" s="439">
        <f>[5]GSS!DC55</f>
        <v>905.5</v>
      </c>
      <c r="J53" s="439">
        <f>[5]GSS!DD55</f>
        <v>1216.8</v>
      </c>
      <c r="K53" s="439">
        <f>[5]GSS!DE55</f>
        <v>1133.3</v>
      </c>
      <c r="L53" s="439">
        <f>[5]GSS!DF55</f>
        <v>31.070179833034238</v>
      </c>
      <c r="M53" s="439">
        <f>[5]GSS!DG55</f>
        <v>28.349428608040263</v>
      </c>
      <c r="N53" s="439">
        <f>[5]GSS!DH55</f>
        <v>20.524810698328928</v>
      </c>
    </row>
    <row r="54" spans="1:14" s="445" customFormat="1" ht="15.75" x14ac:dyDescent="0.25">
      <c r="A54" s="441"/>
      <c r="B54" s="86" t="s">
        <v>590</v>
      </c>
      <c r="C54" s="233">
        <f>[5]GSS!CW57</f>
        <v>5779</v>
      </c>
      <c r="D54" s="451">
        <f>[5]GSS!CX57</f>
        <v>29473.829999999998</v>
      </c>
      <c r="E54" s="233">
        <f>[5]GSS!CY57</f>
        <v>2421</v>
      </c>
      <c r="F54" s="451">
        <f>[5]GSS!CZ57</f>
        <v>11015.439999999999</v>
      </c>
      <c r="G54" s="233">
        <f>[5]GSS!DA57</f>
        <v>4138</v>
      </c>
      <c r="H54" s="451">
        <f>[5]GSS!DB57</f>
        <v>22579.61</v>
      </c>
      <c r="I54" s="451">
        <f>[5]GSS!DC57</f>
        <v>6604.8</v>
      </c>
      <c r="J54" s="451">
        <f>[5]GSS!DD57</f>
        <v>2108.8000000000002</v>
      </c>
      <c r="K54" s="451">
        <f>[5]GSS!DE57</f>
        <v>2767.3</v>
      </c>
      <c r="L54" s="451">
        <f>[5]GSS!DF57</f>
        <v>22.409032012466653</v>
      </c>
      <c r="M54" s="451">
        <f>[5]GSS!DG57</f>
        <v>19.144037823273518</v>
      </c>
      <c r="N54" s="451">
        <f>[5]GSS!DH57</f>
        <v>12.255747552769956</v>
      </c>
    </row>
    <row r="55" spans="1:14" s="445" customFormat="1" ht="15.75" x14ac:dyDescent="0.25">
      <c r="A55" s="441"/>
      <c r="B55" s="86" t="s">
        <v>616</v>
      </c>
      <c r="C55" s="233">
        <f>[5]GSS!CW59</f>
        <v>4724</v>
      </c>
      <c r="D55" s="451">
        <f>[5]GSS!CX59</f>
        <v>26559.46</v>
      </c>
      <c r="E55" s="233">
        <f>[5]GSS!CY59</f>
        <v>993</v>
      </c>
      <c r="F55" s="451">
        <f>[5]GSS!CZ59</f>
        <v>6723.29</v>
      </c>
      <c r="G55" s="233">
        <f>[5]GSS!DA59</f>
        <v>1993</v>
      </c>
      <c r="H55" s="451">
        <f>[5]GSS!DB59</f>
        <v>17058</v>
      </c>
      <c r="I55" s="451">
        <f>[5]GSS!DC59</f>
        <v>5699.3</v>
      </c>
      <c r="J55" s="451">
        <f>[5]GSS!DD59</f>
        <v>892</v>
      </c>
      <c r="K55" s="451">
        <f>[5]GSS!DE59</f>
        <v>1634</v>
      </c>
      <c r="L55" s="451">
        <f>[5]GSS!DF59</f>
        <v>21.458644113999306</v>
      </c>
      <c r="M55" s="451">
        <f>[5]GSS!DG59</f>
        <v>13.267314067963751</v>
      </c>
      <c r="N55" s="451">
        <f>[5]GSS!DH59</f>
        <v>9.579083128151014</v>
      </c>
    </row>
    <row r="56" spans="1:14" ht="15.75" x14ac:dyDescent="0.25">
      <c r="A56" s="450" t="s">
        <v>617</v>
      </c>
      <c r="B56" s="86" t="s">
        <v>67</v>
      </c>
      <c r="C56" s="67"/>
      <c r="D56" s="448"/>
      <c r="E56" s="67"/>
      <c r="F56" s="448"/>
      <c r="G56" s="67"/>
      <c r="H56" s="448"/>
      <c r="I56" s="448"/>
      <c r="J56" s="448"/>
      <c r="K56" s="448"/>
      <c r="L56" s="449"/>
      <c r="M56" s="449"/>
      <c r="N56" s="449"/>
    </row>
    <row r="57" spans="1:14" x14ac:dyDescent="0.2">
      <c r="A57" s="446">
        <v>42</v>
      </c>
      <c r="B57" s="67" t="str">
        <f>[5]GSS!B62</f>
        <v>KSCARD Bk.Ltd</v>
      </c>
      <c r="C57" s="67">
        <f>[5]GSS!CW62</f>
        <v>0</v>
      </c>
      <c r="D57" s="448">
        <f>[5]GSS!CX62</f>
        <v>0</v>
      </c>
      <c r="E57" s="67">
        <f>[5]GSS!CY62</f>
        <v>0</v>
      </c>
      <c r="F57" s="448">
        <f>[5]GSS!CZ62</f>
        <v>0</v>
      </c>
      <c r="G57" s="67">
        <f>[5]GSS!DA62</f>
        <v>0</v>
      </c>
      <c r="H57" s="448">
        <f>[5]GSS!DB62</f>
        <v>0</v>
      </c>
      <c r="I57" s="448">
        <f>[5]GSS!DC62</f>
        <v>0</v>
      </c>
      <c r="J57" s="448">
        <f>[5]GSS!DD62</f>
        <v>0</v>
      </c>
      <c r="K57" s="448">
        <f>[5]GSS!DE62</f>
        <v>0</v>
      </c>
      <c r="L57" s="448" t="e">
        <f>[5]GSS!DF62</f>
        <v>#DIV/0!</v>
      </c>
      <c r="M57" s="448" t="e">
        <f>[5]GSS!DG62</f>
        <v>#DIV/0!</v>
      </c>
      <c r="N57" s="448" t="e">
        <f>[5]GSS!DH62</f>
        <v>#DIV/0!</v>
      </c>
    </row>
    <row r="58" spans="1:14" x14ac:dyDescent="0.2">
      <c r="A58" s="446">
        <v>43</v>
      </c>
      <c r="B58" s="67" t="str">
        <f>[5]GSS!B63</f>
        <v xml:space="preserve">K.S.Coop Apex Bank ltd </v>
      </c>
      <c r="C58" s="67">
        <f>[5]GSS!CW63</f>
        <v>0</v>
      </c>
      <c r="D58" s="448">
        <f>[5]GSS!CX63</f>
        <v>0</v>
      </c>
      <c r="E58" s="67">
        <f>[5]GSS!CY63</f>
        <v>0</v>
      </c>
      <c r="F58" s="448">
        <f>[5]GSS!CZ63</f>
        <v>0</v>
      </c>
      <c r="G58" s="67">
        <f>[5]GSS!DA63</f>
        <v>0</v>
      </c>
      <c r="H58" s="448">
        <f>[5]GSS!DB63</f>
        <v>0</v>
      </c>
      <c r="I58" s="448">
        <f>[5]GSS!DC63</f>
        <v>0</v>
      </c>
      <c r="J58" s="448">
        <f>[5]GSS!DD63</f>
        <v>0</v>
      </c>
      <c r="K58" s="448">
        <f>[5]GSS!DE63</f>
        <v>0</v>
      </c>
      <c r="L58" s="448" t="e">
        <f>[5]GSS!DF63</f>
        <v>#DIV/0!</v>
      </c>
      <c r="M58" s="448" t="e">
        <f>[5]GSS!DG63</f>
        <v>#DIV/0!</v>
      </c>
      <c r="N58" s="448" t="e">
        <f>[5]GSS!DH63</f>
        <v>#DIV/0!</v>
      </c>
    </row>
    <row r="59" spans="1:14" x14ac:dyDescent="0.2">
      <c r="A59" s="446">
        <v>44</v>
      </c>
      <c r="B59" s="67" t="str">
        <f>[5]GSS!B64</f>
        <v>Indl.Co.Op.Bank ltd.</v>
      </c>
      <c r="C59" s="67">
        <f>[5]GSS!CW64</f>
        <v>0</v>
      </c>
      <c r="D59" s="448">
        <f>[5]GSS!CX64</f>
        <v>0</v>
      </c>
      <c r="E59" s="67">
        <f>[5]GSS!CY64</f>
        <v>0</v>
      </c>
      <c r="F59" s="448">
        <f>[5]GSS!CZ64</f>
        <v>0</v>
      </c>
      <c r="G59" s="67">
        <f>[5]GSS!DA64</f>
        <v>0</v>
      </c>
      <c r="H59" s="448">
        <f>[5]GSS!DB64</f>
        <v>0</v>
      </c>
      <c r="I59" s="448">
        <f>[5]GSS!DC64</f>
        <v>0</v>
      </c>
      <c r="J59" s="448">
        <f>[5]GSS!DD64</f>
        <v>0</v>
      </c>
      <c r="K59" s="448">
        <f>[5]GSS!DE64</f>
        <v>0</v>
      </c>
      <c r="L59" s="448" t="e">
        <f>[5]GSS!DF64</f>
        <v>#DIV/0!</v>
      </c>
      <c r="M59" s="448" t="e">
        <f>[5]GSS!DG64</f>
        <v>#DIV/0!</v>
      </c>
      <c r="N59" s="448" t="e">
        <f>[5]GSS!DH64</f>
        <v>#DIV/0!</v>
      </c>
    </row>
    <row r="60" spans="1:14" s="445" customFormat="1" ht="15.75" x14ac:dyDescent="0.25">
      <c r="A60" s="441"/>
      <c r="B60" s="86" t="s">
        <v>71</v>
      </c>
      <c r="C60" s="86">
        <f>[5]GSS!CW65</f>
        <v>0</v>
      </c>
      <c r="D60" s="439">
        <f>[5]GSS!CX65</f>
        <v>0</v>
      </c>
      <c r="E60" s="86">
        <f>[5]GSS!CY65</f>
        <v>0</v>
      </c>
      <c r="F60" s="439">
        <f>[5]GSS!CZ65</f>
        <v>0</v>
      </c>
      <c r="G60" s="86">
        <f>[5]GSS!DA65</f>
        <v>0</v>
      </c>
      <c r="H60" s="439">
        <f>[5]GSS!DB65</f>
        <v>0</v>
      </c>
      <c r="I60" s="439">
        <f>[5]GSS!DC65</f>
        <v>0</v>
      </c>
      <c r="J60" s="439">
        <f>[5]GSS!DD65</f>
        <v>0</v>
      </c>
      <c r="K60" s="439">
        <f>[5]GSS!DE65</f>
        <v>0</v>
      </c>
      <c r="L60" s="439" t="e">
        <f>[5]GSS!DF65</f>
        <v>#DIV/0!</v>
      </c>
      <c r="M60" s="439" t="e">
        <f>[5]GSS!DG65</f>
        <v>#DIV/0!</v>
      </c>
      <c r="N60" s="439" t="e">
        <f>[5]GSS!DH65</f>
        <v>#DIV/0!</v>
      </c>
    </row>
    <row r="61" spans="1:14" x14ac:dyDescent="0.2">
      <c r="A61" s="446">
        <v>45</v>
      </c>
      <c r="B61" s="452" t="str">
        <f>[5]GSS!B66</f>
        <v>KSFC</v>
      </c>
      <c r="C61" s="67">
        <f>[5]GSS!CW66</f>
        <v>0</v>
      </c>
      <c r="D61" s="448">
        <f>[5]GSS!CX66</f>
        <v>0</v>
      </c>
      <c r="E61" s="67">
        <f>[5]GSS!CY66</f>
        <v>0</v>
      </c>
      <c r="F61" s="448">
        <f>[5]GSS!CZ66</f>
        <v>0</v>
      </c>
      <c r="G61" s="67">
        <f>[5]GSS!DA66</f>
        <v>0</v>
      </c>
      <c r="H61" s="448">
        <f>[5]GSS!DB66</f>
        <v>0</v>
      </c>
      <c r="I61" s="448">
        <f>[5]GSS!DC66</f>
        <v>0</v>
      </c>
      <c r="J61" s="448">
        <f>[5]GSS!DD66</f>
        <v>0</v>
      </c>
      <c r="K61" s="448">
        <f>[5]GSS!DE66</f>
        <v>0</v>
      </c>
      <c r="L61" s="448" t="e">
        <f>[5]GSS!DF66</f>
        <v>#DIV/0!</v>
      </c>
      <c r="M61" s="448" t="e">
        <f>[5]GSS!DG66</f>
        <v>#DIV/0!</v>
      </c>
      <c r="N61" s="448" t="e">
        <f>[5]GSS!DH66</f>
        <v>#DIV/0!</v>
      </c>
    </row>
    <row r="62" spans="1:14" s="445" customFormat="1" ht="15.75" x14ac:dyDescent="0.25">
      <c r="A62" s="453"/>
      <c r="B62" s="86" t="s">
        <v>618</v>
      </c>
      <c r="C62" s="86">
        <f>[5]GSS!CW67</f>
        <v>0</v>
      </c>
      <c r="D62" s="439">
        <f>[5]GSS!CX67</f>
        <v>0</v>
      </c>
      <c r="E62" s="86">
        <f>[5]GSS!CY67</f>
        <v>0</v>
      </c>
      <c r="F62" s="439">
        <f>[5]GSS!CZ67</f>
        <v>0</v>
      </c>
      <c r="G62" s="86">
        <f>[5]GSS!DA67</f>
        <v>0</v>
      </c>
      <c r="H62" s="439">
        <f>[5]GSS!DB67</f>
        <v>0</v>
      </c>
      <c r="I62" s="439">
        <f>[5]GSS!DC67</f>
        <v>0</v>
      </c>
      <c r="J62" s="439">
        <f>[5]GSS!DD67</f>
        <v>0</v>
      </c>
      <c r="K62" s="439">
        <f>[5]GSS!DE67</f>
        <v>0</v>
      </c>
      <c r="L62" s="439" t="e">
        <f>[5]GSS!DF67</f>
        <v>#DIV/0!</v>
      </c>
      <c r="M62" s="439" t="e">
        <f>[5]GSS!DG67</f>
        <v>#DIV/0!</v>
      </c>
      <c r="N62" s="439" t="e">
        <f>[5]GSS!DH67</f>
        <v>#DIV/0!</v>
      </c>
    </row>
    <row r="63" spans="1:14" ht="15.75" x14ac:dyDescent="0.25">
      <c r="A63" s="453" t="s">
        <v>187</v>
      </c>
      <c r="B63" s="86" t="s">
        <v>76</v>
      </c>
      <c r="C63" s="67"/>
      <c r="D63" s="448"/>
      <c r="E63" s="67"/>
      <c r="F63" s="448"/>
      <c r="G63" s="67"/>
      <c r="H63" s="448"/>
      <c r="I63" s="448"/>
      <c r="J63" s="448"/>
      <c r="K63" s="448"/>
      <c r="L63" s="449"/>
      <c r="M63" s="449"/>
      <c r="N63" s="449"/>
    </row>
    <row r="64" spans="1:14" x14ac:dyDescent="0.2">
      <c r="A64" s="446">
        <v>46</v>
      </c>
      <c r="B64" s="67" t="str">
        <f>[5]GSS!B69</f>
        <v>Equitas Small Finance Bank</v>
      </c>
      <c r="C64" s="448">
        <f>[5]GSS!CW69</f>
        <v>0</v>
      </c>
      <c r="D64" s="448">
        <f>[5]GSS!CX69</f>
        <v>0</v>
      </c>
      <c r="E64" s="448">
        <f>[5]GSS!CY69</f>
        <v>0</v>
      </c>
      <c r="F64" s="448">
        <f>[5]GSS!CZ69</f>
        <v>0</v>
      </c>
      <c r="G64" s="448">
        <f>[5]GSS!DA69</f>
        <v>0</v>
      </c>
      <c r="H64" s="448">
        <f>[5]GSS!DB69</f>
        <v>0</v>
      </c>
      <c r="I64" s="448">
        <f>[5]GSS!DC69</f>
        <v>0</v>
      </c>
      <c r="J64" s="448">
        <f>[5]GSS!DD69</f>
        <v>0</v>
      </c>
      <c r="K64" s="448">
        <f>[5]GSS!DE69</f>
        <v>0</v>
      </c>
      <c r="L64" s="448" t="e">
        <f>[5]GSS!DF69</f>
        <v>#DIV/0!</v>
      </c>
      <c r="M64" s="448" t="e">
        <f>[5]GSS!DG69</f>
        <v>#DIV/0!</v>
      </c>
      <c r="N64" s="448" t="e">
        <f>[5]GSS!DH69</f>
        <v>#DIV/0!</v>
      </c>
    </row>
    <row r="65" spans="1:14" x14ac:dyDescent="0.2">
      <c r="A65" s="446">
        <v>47</v>
      </c>
      <c r="B65" s="67" t="str">
        <f>[5]GSS!B70</f>
        <v>Ujjivan Small Finnance</v>
      </c>
      <c r="C65" s="448">
        <f>[5]GSS!CW70</f>
        <v>0</v>
      </c>
      <c r="D65" s="448">
        <f>[5]GSS!CX70</f>
        <v>0</v>
      </c>
      <c r="E65" s="448">
        <f>[5]GSS!CY70</f>
        <v>0</v>
      </c>
      <c r="F65" s="448">
        <f>[5]GSS!CZ70</f>
        <v>0</v>
      </c>
      <c r="G65" s="448">
        <f>[5]GSS!DA70</f>
        <v>0</v>
      </c>
      <c r="H65" s="448">
        <f>[5]GSS!DB70</f>
        <v>0</v>
      </c>
      <c r="I65" s="448">
        <f>[5]GSS!DC70</f>
        <v>0</v>
      </c>
      <c r="J65" s="448">
        <f>[5]GSS!DD70</f>
        <v>0</v>
      </c>
      <c r="K65" s="448">
        <f>[5]GSS!DE70</f>
        <v>0</v>
      </c>
      <c r="L65" s="448" t="e">
        <f>[5]GSS!DF70</f>
        <v>#DIV/0!</v>
      </c>
      <c r="M65" s="448" t="e">
        <f>[5]GSS!DG70</f>
        <v>#DIV/0!</v>
      </c>
      <c r="N65" s="448" t="e">
        <f>[5]GSS!DH70</f>
        <v>#DIV/0!</v>
      </c>
    </row>
    <row r="66" spans="1:14" ht="15.75" x14ac:dyDescent="0.25">
      <c r="A66" s="453"/>
      <c r="B66" s="86" t="s">
        <v>619</v>
      </c>
      <c r="C66" s="67">
        <f>SUM(C64:C65)</f>
        <v>0</v>
      </c>
      <c r="D66" s="67">
        <f t="shared" ref="D66:K66" si="0">SUM(D64:D65)</f>
        <v>0</v>
      </c>
      <c r="E66" s="67">
        <f t="shared" si="0"/>
        <v>0</v>
      </c>
      <c r="F66" s="67">
        <f t="shared" si="0"/>
        <v>0</v>
      </c>
      <c r="G66" s="67">
        <f t="shared" si="0"/>
        <v>0</v>
      </c>
      <c r="H66" s="67">
        <f t="shared" si="0"/>
        <v>0</v>
      </c>
      <c r="I66" s="67">
        <f t="shared" si="0"/>
        <v>0</v>
      </c>
      <c r="J66" s="67">
        <f t="shared" si="0"/>
        <v>0</v>
      </c>
      <c r="K66" s="67">
        <f t="shared" si="0"/>
        <v>0</v>
      </c>
      <c r="L66" s="439" t="e">
        <f>[5]GSS!DF71</f>
        <v>#DIV/0!</v>
      </c>
      <c r="M66" s="439" t="e">
        <f>[5]GSS!DG71</f>
        <v>#DIV/0!</v>
      </c>
      <c r="N66" s="439" t="e">
        <f>[5]GSS!DH71</f>
        <v>#DIV/0!</v>
      </c>
    </row>
    <row r="67" spans="1:14" ht="15.75" x14ac:dyDescent="0.25">
      <c r="A67" s="453" t="s">
        <v>188</v>
      </c>
      <c r="B67" s="86" t="s">
        <v>81</v>
      </c>
      <c r="C67" s="67"/>
      <c r="D67" s="67"/>
      <c r="E67" s="67"/>
      <c r="F67" s="67"/>
      <c r="G67" s="67"/>
      <c r="H67" s="67"/>
      <c r="I67" s="67"/>
      <c r="J67" s="67"/>
      <c r="K67" s="67"/>
      <c r="L67" s="439"/>
      <c r="M67" s="439"/>
      <c r="N67" s="439"/>
    </row>
    <row r="68" spans="1:14" ht="15.75" x14ac:dyDescent="0.25">
      <c r="A68" s="453">
        <v>48</v>
      </c>
      <c r="B68" s="67" t="str">
        <f>[5]GSS!B73</f>
        <v>India Post Payments Bank Limited</v>
      </c>
      <c r="C68" s="448">
        <f>[5]GSS!CW73</f>
        <v>0</v>
      </c>
      <c r="D68" s="448">
        <f>[5]GSS!CX73</f>
        <v>0</v>
      </c>
      <c r="E68" s="448">
        <f>[5]GSS!CY73</f>
        <v>0</v>
      </c>
      <c r="F68" s="448">
        <f>[5]GSS!CZ73</f>
        <v>0</v>
      </c>
      <c r="G68" s="448">
        <f>[5]GSS!DA73</f>
        <v>0</v>
      </c>
      <c r="H68" s="448">
        <f>[5]GSS!DB73</f>
        <v>0</v>
      </c>
      <c r="I68" s="448">
        <f>[5]GSS!DC73</f>
        <v>0</v>
      </c>
      <c r="J68" s="448">
        <f>[5]GSS!DD73</f>
        <v>0</v>
      </c>
      <c r="K68" s="448">
        <f>[5]GSS!DE73</f>
        <v>0</v>
      </c>
      <c r="L68" s="448" t="e">
        <f>[5]GSS!DF73</f>
        <v>#DIV/0!</v>
      </c>
      <c r="M68" s="448" t="e">
        <f>[5]GSS!DG73</f>
        <v>#DIV/0!</v>
      </c>
      <c r="N68" s="448" t="e">
        <f>[5]GSS!DH73</f>
        <v>#DIV/0!</v>
      </c>
    </row>
    <row r="69" spans="1:14" ht="15.75" x14ac:dyDescent="0.25">
      <c r="A69" s="453"/>
      <c r="B69" s="86" t="s">
        <v>620</v>
      </c>
      <c r="C69" s="448">
        <f>C68</f>
        <v>0</v>
      </c>
      <c r="D69" s="448">
        <f t="shared" ref="D69:K69" si="1">D68</f>
        <v>0</v>
      </c>
      <c r="E69" s="448">
        <f t="shared" si="1"/>
        <v>0</v>
      </c>
      <c r="F69" s="448">
        <f t="shared" si="1"/>
        <v>0</v>
      </c>
      <c r="G69" s="448">
        <f t="shared" si="1"/>
        <v>0</v>
      </c>
      <c r="H69" s="448">
        <f t="shared" si="1"/>
        <v>0</v>
      </c>
      <c r="I69" s="448">
        <f t="shared" si="1"/>
        <v>0</v>
      </c>
      <c r="J69" s="448">
        <f t="shared" si="1"/>
        <v>0</v>
      </c>
      <c r="K69" s="448">
        <f t="shared" si="1"/>
        <v>0</v>
      </c>
      <c r="L69" s="448" t="e">
        <f>[5]GSS!DF74</f>
        <v>#DIV/0!</v>
      </c>
      <c r="M69" s="448" t="e">
        <f>[5]GSS!DG74</f>
        <v>#DIV/0!</v>
      </c>
      <c r="N69" s="448" t="e">
        <f>[5]GSS!DH74</f>
        <v>#DIV/0!</v>
      </c>
    </row>
    <row r="70" spans="1:14" s="445" customFormat="1" ht="15.75" x14ac:dyDescent="0.25">
      <c r="A70" s="441"/>
      <c r="B70" s="86" t="s">
        <v>172</v>
      </c>
      <c r="C70" s="439">
        <f>[5]GSS!CW75</f>
        <v>5779</v>
      </c>
      <c r="D70" s="451">
        <f>[5]GSS!CX75</f>
        <v>29473.829999999998</v>
      </c>
      <c r="E70" s="233">
        <f>[5]GSS!CY75</f>
        <v>2421</v>
      </c>
      <c r="F70" s="451">
        <f>[5]GSS!CZ75</f>
        <v>11015.439999999999</v>
      </c>
      <c r="G70" s="233">
        <f>[5]GSS!DA75</f>
        <v>4138</v>
      </c>
      <c r="H70" s="451">
        <f>[5]GSS!DB75</f>
        <v>22579.61</v>
      </c>
      <c r="I70" s="451">
        <f>[5]GSS!DC75</f>
        <v>6604.8</v>
      </c>
      <c r="J70" s="451">
        <f>[5]GSS!DD75</f>
        <v>2108.8000000000002</v>
      </c>
      <c r="K70" s="451">
        <f>[5]GSS!DE75</f>
        <v>2767.3</v>
      </c>
      <c r="L70" s="451">
        <f>[5]GSS!DF75</f>
        <v>22.409032012466653</v>
      </c>
      <c r="M70" s="451">
        <f>[5]GSS!DG75</f>
        <v>19.144037823273518</v>
      </c>
      <c r="N70" s="451">
        <f>[5]GSS!DH75</f>
        <v>12.255747552769956</v>
      </c>
    </row>
  </sheetData>
  <mergeCells count="10">
    <mergeCell ref="A1:N1"/>
    <mergeCell ref="A2:N2"/>
    <mergeCell ref="A3:A4"/>
    <mergeCell ref="B3:B4"/>
    <mergeCell ref="C3:H3"/>
    <mergeCell ref="I3:K3"/>
    <mergeCell ref="L3:N3"/>
    <mergeCell ref="C4:D4"/>
    <mergeCell ref="E4:F4"/>
    <mergeCell ref="G4:H4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K89" sqref="K89"/>
    </sheetView>
  </sheetViews>
  <sheetFormatPr defaultRowHeight="12.75" x14ac:dyDescent="0.2"/>
  <cols>
    <col min="1" max="1" width="4" style="296" bestFit="1" customWidth="1"/>
    <col min="2" max="2" width="26" style="296" customWidth="1"/>
    <col min="3" max="3" width="9.85546875" style="296" customWidth="1"/>
    <col min="4" max="4" width="10.140625" style="472" customWidth="1"/>
    <col min="5" max="5" width="8.42578125" style="296" customWidth="1"/>
    <col min="6" max="6" width="8" style="472" customWidth="1"/>
    <col min="7" max="7" width="7.140625" style="296" customWidth="1"/>
    <col min="8" max="8" width="9" style="472" bestFit="1" customWidth="1"/>
    <col min="9" max="9" width="9.7109375" style="296" customWidth="1"/>
    <col min="10" max="10" width="10.140625" style="472" customWidth="1"/>
    <col min="11" max="11" width="8" style="296" customWidth="1"/>
    <col min="12" max="12" width="10" style="296" customWidth="1"/>
    <col min="13" max="13" width="9.28515625" style="296" bestFit="1" customWidth="1"/>
    <col min="14" max="14" width="10.42578125" style="296" customWidth="1"/>
    <col min="15" max="15" width="9.140625" style="296" customWidth="1"/>
    <col min="16" max="16384" width="9.140625" style="296"/>
  </cols>
  <sheetData>
    <row r="1" spans="1:14" ht="14.25" x14ac:dyDescent="0.2">
      <c r="A1" s="845"/>
      <c r="B1" s="845"/>
      <c r="C1" s="845"/>
      <c r="D1" s="845"/>
      <c r="E1" s="845"/>
      <c r="F1" s="845"/>
      <c r="G1" s="845"/>
      <c r="H1" s="845"/>
      <c r="I1" s="845"/>
      <c r="J1" s="845"/>
      <c r="K1" s="456"/>
      <c r="L1" s="456"/>
      <c r="M1" s="456"/>
      <c r="N1" s="456"/>
    </row>
    <row r="2" spans="1:14" ht="15.75" x14ac:dyDescent="0.25">
      <c r="A2" s="742" t="s">
        <v>621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</row>
    <row r="3" spans="1:14" ht="13.5" x14ac:dyDescent="0.2">
      <c r="A3" s="846" t="s">
        <v>622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</row>
    <row r="4" spans="1:14" ht="14.25" x14ac:dyDescent="0.2">
      <c r="A4" s="457" t="s">
        <v>623</v>
      </c>
      <c r="B4" s="457"/>
      <c r="C4" s="457"/>
      <c r="D4" s="457"/>
      <c r="E4" s="457"/>
      <c r="F4" s="457"/>
      <c r="G4" s="457"/>
      <c r="H4" s="457"/>
      <c r="I4" s="457"/>
      <c r="J4" s="458"/>
      <c r="K4" s="456"/>
      <c r="L4" s="456"/>
      <c r="M4" s="456"/>
      <c r="N4" s="456"/>
    </row>
    <row r="5" spans="1:14" ht="38.25" x14ac:dyDescent="0.2">
      <c r="A5" s="847" t="s">
        <v>87</v>
      </c>
      <c r="B5" s="849" t="s">
        <v>259</v>
      </c>
      <c r="C5" s="851" t="s">
        <v>624</v>
      </c>
      <c r="D5" s="851"/>
      <c r="E5" s="851" t="s">
        <v>625</v>
      </c>
      <c r="F5" s="851"/>
      <c r="G5" s="851" t="s">
        <v>626</v>
      </c>
      <c r="H5" s="851"/>
      <c r="I5" s="851" t="s">
        <v>627</v>
      </c>
      <c r="J5" s="851"/>
      <c r="K5" s="459" t="s">
        <v>628</v>
      </c>
      <c r="L5" s="460" t="s">
        <v>629</v>
      </c>
      <c r="M5" s="459" t="s">
        <v>630</v>
      </c>
      <c r="N5" s="461" t="s">
        <v>631</v>
      </c>
    </row>
    <row r="6" spans="1:14" s="411" customFormat="1" x14ac:dyDescent="0.2">
      <c r="A6" s="848"/>
      <c r="B6" s="850"/>
      <c r="C6" s="462" t="s">
        <v>603</v>
      </c>
      <c r="D6" s="463" t="s">
        <v>531</v>
      </c>
      <c r="E6" s="462" t="s">
        <v>603</v>
      </c>
      <c r="F6" s="463" t="s">
        <v>531</v>
      </c>
      <c r="G6" s="462" t="s">
        <v>603</v>
      </c>
      <c r="H6" s="463" t="s">
        <v>531</v>
      </c>
      <c r="I6" s="462" t="s">
        <v>603</v>
      </c>
      <c r="J6" s="463" t="s">
        <v>531</v>
      </c>
      <c r="K6" s="459" t="s">
        <v>603</v>
      </c>
      <c r="L6" s="460" t="s">
        <v>603</v>
      </c>
      <c r="M6" s="459" t="s">
        <v>603</v>
      </c>
      <c r="N6" s="464" t="s">
        <v>603</v>
      </c>
    </row>
    <row r="7" spans="1:14" ht="15" x14ac:dyDescent="0.25">
      <c r="A7" s="412" t="s">
        <v>11</v>
      </c>
      <c r="B7" s="413" t="s">
        <v>584</v>
      </c>
      <c r="C7" s="237"/>
      <c r="D7" s="465"/>
      <c r="E7" s="237"/>
      <c r="F7" s="465"/>
      <c r="G7" s="237"/>
      <c r="H7" s="465"/>
      <c r="I7" s="237"/>
      <c r="J7" s="465"/>
      <c r="K7" s="15"/>
      <c r="L7" s="237"/>
      <c r="M7" s="237"/>
      <c r="N7" s="237"/>
    </row>
    <row r="8" spans="1:14" ht="14.25" x14ac:dyDescent="0.2">
      <c r="A8" s="414">
        <v>1</v>
      </c>
      <c r="B8" s="415" t="s">
        <v>13</v>
      </c>
      <c r="C8" s="237">
        <v>0</v>
      </c>
      <c r="D8" s="465">
        <v>0</v>
      </c>
      <c r="E8" s="237">
        <v>0</v>
      </c>
      <c r="F8" s="465">
        <v>0</v>
      </c>
      <c r="G8" s="237">
        <v>0</v>
      </c>
      <c r="H8" s="465">
        <v>0</v>
      </c>
      <c r="I8" s="237">
        <f>C8+E8-G8</f>
        <v>0</v>
      </c>
      <c r="J8" s="465">
        <f>D8+F8-H8</f>
        <v>0</v>
      </c>
      <c r="K8" s="466">
        <v>0</v>
      </c>
      <c r="L8" s="466">
        <v>0</v>
      </c>
      <c r="M8" s="466">
        <v>0</v>
      </c>
      <c r="N8" s="237">
        <f t="shared" ref="N8:N71" si="0">K8+L8+M8</f>
        <v>0</v>
      </c>
    </row>
    <row r="9" spans="1:14" ht="14.25" x14ac:dyDescent="0.2">
      <c r="A9" s="414">
        <v>2</v>
      </c>
      <c r="B9" s="415" t="s">
        <v>14</v>
      </c>
      <c r="C9" s="237">
        <v>1</v>
      </c>
      <c r="D9" s="465">
        <v>35</v>
      </c>
      <c r="E9" s="237">
        <v>0</v>
      </c>
      <c r="F9" s="465">
        <v>0</v>
      </c>
      <c r="G9" s="237">
        <v>0</v>
      </c>
      <c r="H9" s="465">
        <v>0</v>
      </c>
      <c r="I9" s="237">
        <f t="shared" ref="I9:J11" si="1">C9+E9-G9</f>
        <v>1</v>
      </c>
      <c r="J9" s="465">
        <f t="shared" si="1"/>
        <v>35</v>
      </c>
      <c r="K9" s="466">
        <v>0</v>
      </c>
      <c r="L9" s="466">
        <v>1</v>
      </c>
      <c r="M9" s="466">
        <v>0</v>
      </c>
      <c r="N9" s="237">
        <f t="shared" si="0"/>
        <v>1</v>
      </c>
    </row>
    <row r="10" spans="1:14" ht="14.25" x14ac:dyDescent="0.2">
      <c r="A10" s="414">
        <v>3</v>
      </c>
      <c r="B10" s="415" t="s">
        <v>15</v>
      </c>
      <c r="C10" s="237">
        <v>1846</v>
      </c>
      <c r="D10" s="465">
        <v>311</v>
      </c>
      <c r="E10" s="237">
        <v>0</v>
      </c>
      <c r="F10" s="465">
        <v>0</v>
      </c>
      <c r="G10" s="237">
        <v>0</v>
      </c>
      <c r="H10" s="465">
        <v>0</v>
      </c>
      <c r="I10" s="237">
        <f t="shared" si="1"/>
        <v>1846</v>
      </c>
      <c r="J10" s="465">
        <f t="shared" si="1"/>
        <v>311</v>
      </c>
      <c r="K10" s="466">
        <v>1846</v>
      </c>
      <c r="L10" s="466">
        <v>0</v>
      </c>
      <c r="M10" s="466">
        <v>0</v>
      </c>
      <c r="N10" s="237">
        <f t="shared" si="0"/>
        <v>1846</v>
      </c>
    </row>
    <row r="11" spans="1:14" ht="14.25" x14ac:dyDescent="0.2">
      <c r="A11" s="414">
        <v>4</v>
      </c>
      <c r="B11" s="415" t="s">
        <v>16</v>
      </c>
      <c r="C11" s="237">
        <v>16523</v>
      </c>
      <c r="D11" s="465">
        <v>16444</v>
      </c>
      <c r="E11" s="237">
        <v>0</v>
      </c>
      <c r="F11" s="465">
        <v>0</v>
      </c>
      <c r="G11" s="237">
        <v>0</v>
      </c>
      <c r="H11" s="465">
        <v>0</v>
      </c>
      <c r="I11" s="237">
        <f t="shared" si="1"/>
        <v>16523</v>
      </c>
      <c r="J11" s="465">
        <f t="shared" si="1"/>
        <v>16444</v>
      </c>
      <c r="K11" s="466">
        <v>0</v>
      </c>
      <c r="L11" s="466">
        <v>16523</v>
      </c>
      <c r="M11" s="466">
        <v>0</v>
      </c>
      <c r="N11" s="237">
        <f t="shared" si="0"/>
        <v>16523</v>
      </c>
    </row>
    <row r="12" spans="1:14" ht="15" x14ac:dyDescent="0.25">
      <c r="A12" s="412"/>
      <c r="B12" s="413" t="s">
        <v>585</v>
      </c>
      <c r="C12" s="417">
        <f t="shared" ref="C12:M12" si="2">SUM(C8:C11)</f>
        <v>18370</v>
      </c>
      <c r="D12" s="467">
        <f t="shared" si="2"/>
        <v>16790</v>
      </c>
      <c r="E12" s="417">
        <f t="shared" si="2"/>
        <v>0</v>
      </c>
      <c r="F12" s="467">
        <f t="shared" si="2"/>
        <v>0</v>
      </c>
      <c r="G12" s="417">
        <f t="shared" si="2"/>
        <v>0</v>
      </c>
      <c r="H12" s="467">
        <f t="shared" si="2"/>
        <v>0</v>
      </c>
      <c r="I12" s="417">
        <f t="shared" si="2"/>
        <v>18370</v>
      </c>
      <c r="J12" s="467">
        <f t="shared" si="2"/>
        <v>16790</v>
      </c>
      <c r="K12" s="468">
        <f t="shared" si="2"/>
        <v>1846</v>
      </c>
      <c r="L12" s="469">
        <f t="shared" si="2"/>
        <v>16524</v>
      </c>
      <c r="M12" s="469">
        <f t="shared" si="2"/>
        <v>0</v>
      </c>
      <c r="N12" s="417">
        <f t="shared" si="0"/>
        <v>18370</v>
      </c>
    </row>
    <row r="13" spans="1:14" ht="15" x14ac:dyDescent="0.25">
      <c r="A13" s="412" t="s">
        <v>586</v>
      </c>
      <c r="B13" s="413" t="s">
        <v>587</v>
      </c>
      <c r="C13" s="237"/>
      <c r="D13" s="465"/>
      <c r="E13" s="237"/>
      <c r="F13" s="465"/>
      <c r="G13" s="237"/>
      <c r="H13" s="465"/>
      <c r="I13" s="237">
        <f t="shared" ref="I13:J27" si="3">C13+E13-G13</f>
        <v>0</v>
      </c>
      <c r="J13" s="465">
        <f t="shared" si="3"/>
        <v>0</v>
      </c>
      <c r="K13" s="466"/>
      <c r="L13" s="466"/>
      <c r="M13" s="466"/>
      <c r="N13" s="237"/>
    </row>
    <row r="14" spans="1:14" ht="14.25" x14ac:dyDescent="0.2">
      <c r="A14" s="414">
        <v>5</v>
      </c>
      <c r="B14" s="415" t="s">
        <v>20</v>
      </c>
      <c r="C14" s="237">
        <v>0</v>
      </c>
      <c r="D14" s="465">
        <v>0</v>
      </c>
      <c r="E14" s="237">
        <v>0</v>
      </c>
      <c r="F14" s="465">
        <v>0</v>
      </c>
      <c r="G14" s="237">
        <v>0</v>
      </c>
      <c r="H14" s="465">
        <v>0</v>
      </c>
      <c r="I14" s="237">
        <f t="shared" si="3"/>
        <v>0</v>
      </c>
      <c r="J14" s="465">
        <f t="shared" si="3"/>
        <v>0</v>
      </c>
      <c r="K14" s="466">
        <v>0</v>
      </c>
      <c r="L14" s="466">
        <v>0</v>
      </c>
      <c r="M14" s="466">
        <v>0</v>
      </c>
      <c r="N14" s="237">
        <f t="shared" si="0"/>
        <v>0</v>
      </c>
    </row>
    <row r="15" spans="1:14" ht="14.25" x14ac:dyDescent="0.2">
      <c r="A15" s="414">
        <v>6</v>
      </c>
      <c r="B15" s="415" t="s">
        <v>21</v>
      </c>
      <c r="C15" s="237">
        <v>0</v>
      </c>
      <c r="D15" s="465">
        <v>0</v>
      </c>
      <c r="E15" s="237">
        <v>0</v>
      </c>
      <c r="F15" s="465">
        <v>0</v>
      </c>
      <c r="G15" s="237">
        <v>0</v>
      </c>
      <c r="H15" s="465">
        <v>0</v>
      </c>
      <c r="I15" s="237">
        <f t="shared" si="3"/>
        <v>0</v>
      </c>
      <c r="J15" s="465">
        <f t="shared" si="3"/>
        <v>0</v>
      </c>
      <c r="K15" s="466">
        <v>0</v>
      </c>
      <c r="L15" s="466">
        <v>0</v>
      </c>
      <c r="M15" s="466">
        <v>0</v>
      </c>
      <c r="N15" s="237">
        <f t="shared" si="0"/>
        <v>0</v>
      </c>
    </row>
    <row r="16" spans="1:14" ht="14.25" x14ac:dyDescent="0.2">
      <c r="A16" s="414">
        <v>7</v>
      </c>
      <c r="B16" s="415" t="s">
        <v>22</v>
      </c>
      <c r="C16" s="237">
        <v>1281</v>
      </c>
      <c r="D16" s="465">
        <v>698.3</v>
      </c>
      <c r="E16" s="237">
        <v>12</v>
      </c>
      <c r="F16" s="465">
        <v>800</v>
      </c>
      <c r="G16" s="237">
        <v>1</v>
      </c>
      <c r="H16" s="465">
        <v>26</v>
      </c>
      <c r="I16" s="237">
        <f t="shared" si="3"/>
        <v>1292</v>
      </c>
      <c r="J16" s="465">
        <f t="shared" si="3"/>
        <v>1472.3</v>
      </c>
      <c r="K16" s="466">
        <v>451</v>
      </c>
      <c r="L16" s="466">
        <v>391</v>
      </c>
      <c r="M16" s="466">
        <v>450</v>
      </c>
      <c r="N16" s="237">
        <f t="shared" si="0"/>
        <v>1292</v>
      </c>
    </row>
    <row r="17" spans="1:14" ht="14.25" x14ac:dyDescent="0.2">
      <c r="A17" s="414">
        <v>8</v>
      </c>
      <c r="B17" s="418" t="s">
        <v>23</v>
      </c>
      <c r="C17" s="237">
        <v>0</v>
      </c>
      <c r="D17" s="465">
        <v>0</v>
      </c>
      <c r="E17" s="237">
        <v>0</v>
      </c>
      <c r="F17" s="465">
        <v>0</v>
      </c>
      <c r="G17" s="237">
        <v>0</v>
      </c>
      <c r="H17" s="465">
        <v>0</v>
      </c>
      <c r="I17" s="237">
        <f t="shared" si="3"/>
        <v>0</v>
      </c>
      <c r="J17" s="465">
        <f t="shared" si="3"/>
        <v>0</v>
      </c>
      <c r="K17" s="466">
        <v>0</v>
      </c>
      <c r="L17" s="466">
        <v>0</v>
      </c>
      <c r="M17" s="466">
        <v>0</v>
      </c>
      <c r="N17" s="237">
        <f t="shared" si="0"/>
        <v>0</v>
      </c>
    </row>
    <row r="18" spans="1:14" ht="14.25" x14ac:dyDescent="0.2">
      <c r="A18" s="414">
        <v>9</v>
      </c>
      <c r="B18" s="418" t="s">
        <v>24</v>
      </c>
      <c r="C18" s="237">
        <v>0</v>
      </c>
      <c r="D18" s="465">
        <v>0</v>
      </c>
      <c r="E18" s="237">
        <v>0</v>
      </c>
      <c r="F18" s="465">
        <v>0</v>
      </c>
      <c r="G18" s="237">
        <v>0</v>
      </c>
      <c r="H18" s="465">
        <v>0</v>
      </c>
      <c r="I18" s="237">
        <f t="shared" si="3"/>
        <v>0</v>
      </c>
      <c r="J18" s="465">
        <f t="shared" si="3"/>
        <v>0</v>
      </c>
      <c r="K18" s="466">
        <v>0</v>
      </c>
      <c r="L18" s="466">
        <v>0</v>
      </c>
      <c r="M18" s="466">
        <v>0</v>
      </c>
      <c r="N18" s="237">
        <f t="shared" si="0"/>
        <v>0</v>
      </c>
    </row>
    <row r="19" spans="1:14" ht="14.25" x14ac:dyDescent="0.2">
      <c r="A19" s="414">
        <v>10</v>
      </c>
      <c r="B19" s="418" t="s">
        <v>25</v>
      </c>
      <c r="C19" s="237">
        <v>0</v>
      </c>
      <c r="D19" s="465">
        <v>0</v>
      </c>
      <c r="E19" s="237">
        <v>0</v>
      </c>
      <c r="F19" s="465">
        <v>0</v>
      </c>
      <c r="G19" s="237">
        <v>0</v>
      </c>
      <c r="H19" s="465">
        <v>0</v>
      </c>
      <c r="I19" s="237">
        <f t="shared" si="3"/>
        <v>0</v>
      </c>
      <c r="J19" s="465">
        <f t="shared" si="3"/>
        <v>0</v>
      </c>
      <c r="K19" s="466">
        <v>0</v>
      </c>
      <c r="L19" s="466">
        <v>0</v>
      </c>
      <c r="M19" s="466">
        <v>0</v>
      </c>
      <c r="N19" s="237">
        <f t="shared" si="0"/>
        <v>0</v>
      </c>
    </row>
    <row r="20" spans="1:14" ht="14.25" x14ac:dyDescent="0.2">
      <c r="A20" s="414">
        <v>11</v>
      </c>
      <c r="B20" s="418" t="s">
        <v>26</v>
      </c>
      <c r="C20" s="237">
        <v>0</v>
      </c>
      <c r="D20" s="465">
        <v>0</v>
      </c>
      <c r="E20" s="237">
        <v>0</v>
      </c>
      <c r="F20" s="465">
        <v>0</v>
      </c>
      <c r="G20" s="237">
        <v>0</v>
      </c>
      <c r="H20" s="465">
        <v>0</v>
      </c>
      <c r="I20" s="237">
        <f t="shared" si="3"/>
        <v>0</v>
      </c>
      <c r="J20" s="465">
        <f t="shared" si="3"/>
        <v>0</v>
      </c>
      <c r="K20" s="466">
        <v>0</v>
      </c>
      <c r="L20" s="466">
        <v>0</v>
      </c>
      <c r="M20" s="466">
        <v>0</v>
      </c>
      <c r="N20" s="237">
        <f t="shared" si="0"/>
        <v>0</v>
      </c>
    </row>
    <row r="21" spans="1:14" ht="14.25" x14ac:dyDescent="0.2">
      <c r="A21" s="414">
        <v>12</v>
      </c>
      <c r="B21" s="418" t="s">
        <v>27</v>
      </c>
      <c r="C21" s="237">
        <v>10</v>
      </c>
      <c r="D21" s="465">
        <v>15</v>
      </c>
      <c r="E21" s="237">
        <v>0</v>
      </c>
      <c r="F21" s="465">
        <v>0</v>
      </c>
      <c r="G21" s="237">
        <v>0</v>
      </c>
      <c r="H21" s="465">
        <v>0</v>
      </c>
      <c r="I21" s="237">
        <f t="shared" si="3"/>
        <v>10</v>
      </c>
      <c r="J21" s="465">
        <f t="shared" si="3"/>
        <v>15</v>
      </c>
      <c r="K21" s="466">
        <v>5</v>
      </c>
      <c r="L21" s="466">
        <v>3</v>
      </c>
      <c r="M21" s="466">
        <v>2</v>
      </c>
      <c r="N21" s="237">
        <f t="shared" si="0"/>
        <v>10</v>
      </c>
    </row>
    <row r="22" spans="1:14" ht="14.25" x14ac:dyDescent="0.2">
      <c r="A22" s="414">
        <v>13</v>
      </c>
      <c r="B22" s="418" t="s">
        <v>28</v>
      </c>
      <c r="C22" s="237">
        <v>0</v>
      </c>
      <c r="D22" s="465">
        <v>0</v>
      </c>
      <c r="E22" s="237">
        <v>0</v>
      </c>
      <c r="F22" s="465">
        <v>0</v>
      </c>
      <c r="G22" s="237">
        <v>0</v>
      </c>
      <c r="H22" s="465">
        <v>0</v>
      </c>
      <c r="I22" s="237">
        <f t="shared" si="3"/>
        <v>0</v>
      </c>
      <c r="J22" s="465">
        <f t="shared" si="3"/>
        <v>0</v>
      </c>
      <c r="K22" s="466">
        <v>0</v>
      </c>
      <c r="L22" s="466">
        <v>0</v>
      </c>
      <c r="M22" s="466">
        <v>0</v>
      </c>
      <c r="N22" s="237">
        <f t="shared" si="0"/>
        <v>0</v>
      </c>
    </row>
    <row r="23" spans="1:14" ht="14.25" x14ac:dyDescent="0.2">
      <c r="A23" s="414">
        <v>14</v>
      </c>
      <c r="B23" s="418" t="s">
        <v>29</v>
      </c>
      <c r="C23" s="237">
        <v>70</v>
      </c>
      <c r="D23" s="465">
        <v>9.5</v>
      </c>
      <c r="E23" s="237">
        <v>0</v>
      </c>
      <c r="F23" s="465">
        <v>0</v>
      </c>
      <c r="G23" s="237">
        <v>0</v>
      </c>
      <c r="H23" s="465">
        <v>0</v>
      </c>
      <c r="I23" s="237">
        <f t="shared" si="3"/>
        <v>70</v>
      </c>
      <c r="J23" s="465">
        <f t="shared" si="3"/>
        <v>9.5</v>
      </c>
      <c r="K23" s="466">
        <v>0</v>
      </c>
      <c r="L23" s="466">
        <v>0</v>
      </c>
      <c r="M23" s="466">
        <v>70</v>
      </c>
      <c r="N23" s="237">
        <f t="shared" si="0"/>
        <v>70</v>
      </c>
    </row>
    <row r="24" spans="1:14" ht="14.25" x14ac:dyDescent="0.2">
      <c r="A24" s="414">
        <v>15</v>
      </c>
      <c r="B24" s="418" t="s">
        <v>30</v>
      </c>
      <c r="C24" s="237">
        <v>0</v>
      </c>
      <c r="D24" s="465">
        <v>0</v>
      </c>
      <c r="E24" s="237">
        <v>0</v>
      </c>
      <c r="F24" s="465">
        <v>0</v>
      </c>
      <c r="G24" s="237">
        <v>0</v>
      </c>
      <c r="H24" s="465">
        <v>0</v>
      </c>
      <c r="I24" s="237">
        <f t="shared" si="3"/>
        <v>0</v>
      </c>
      <c r="J24" s="465">
        <f t="shared" si="3"/>
        <v>0</v>
      </c>
      <c r="K24" s="466">
        <v>0</v>
      </c>
      <c r="L24" s="466">
        <v>0</v>
      </c>
      <c r="M24" s="466">
        <v>0</v>
      </c>
      <c r="N24" s="237">
        <f t="shared" si="0"/>
        <v>0</v>
      </c>
    </row>
    <row r="25" spans="1:14" ht="14.25" x14ac:dyDescent="0.2">
      <c r="A25" s="414">
        <v>16</v>
      </c>
      <c r="B25" s="418" t="s">
        <v>31</v>
      </c>
      <c r="C25" s="237">
        <v>0</v>
      </c>
      <c r="D25" s="465">
        <v>0</v>
      </c>
      <c r="E25" s="237">
        <v>0</v>
      </c>
      <c r="F25" s="465">
        <v>0</v>
      </c>
      <c r="G25" s="237">
        <v>0</v>
      </c>
      <c r="H25" s="465">
        <v>0</v>
      </c>
      <c r="I25" s="237">
        <f t="shared" si="3"/>
        <v>0</v>
      </c>
      <c r="J25" s="465">
        <f t="shared" si="3"/>
        <v>0</v>
      </c>
      <c r="K25" s="466">
        <v>0</v>
      </c>
      <c r="L25" s="466">
        <v>0</v>
      </c>
      <c r="M25" s="466">
        <v>0</v>
      </c>
      <c r="N25" s="237">
        <f t="shared" si="0"/>
        <v>0</v>
      </c>
    </row>
    <row r="26" spans="1:14" ht="14.25" x14ac:dyDescent="0.2">
      <c r="A26" s="414">
        <v>17</v>
      </c>
      <c r="B26" s="418" t="s">
        <v>32</v>
      </c>
      <c r="C26" s="237">
        <v>1402</v>
      </c>
      <c r="D26" s="465">
        <v>2731.9999979999998</v>
      </c>
      <c r="E26" s="237">
        <v>0</v>
      </c>
      <c r="F26" s="465">
        <v>0</v>
      </c>
      <c r="G26" s="237">
        <v>0</v>
      </c>
      <c r="H26" s="465">
        <v>0</v>
      </c>
      <c r="I26" s="237">
        <f>C26+E26-G26</f>
        <v>1402</v>
      </c>
      <c r="J26" s="465">
        <f>D26+F26-H26</f>
        <v>2731.9999979999998</v>
      </c>
      <c r="K26" s="466">
        <v>0</v>
      </c>
      <c r="L26" s="466">
        <v>1402</v>
      </c>
      <c r="M26" s="466">
        <v>0</v>
      </c>
      <c r="N26" s="237">
        <f t="shared" si="0"/>
        <v>1402</v>
      </c>
    </row>
    <row r="27" spans="1:14" ht="14.25" x14ac:dyDescent="0.2">
      <c r="A27" s="414">
        <v>18</v>
      </c>
      <c r="B27" s="418" t="s">
        <v>33</v>
      </c>
      <c r="C27" s="237">
        <v>0</v>
      </c>
      <c r="D27" s="465">
        <v>0</v>
      </c>
      <c r="E27" s="237">
        <v>0</v>
      </c>
      <c r="F27" s="465">
        <v>0</v>
      </c>
      <c r="G27" s="237">
        <v>0</v>
      </c>
      <c r="H27" s="465">
        <v>0</v>
      </c>
      <c r="I27" s="237">
        <f t="shared" si="3"/>
        <v>0</v>
      </c>
      <c r="J27" s="465">
        <f t="shared" si="3"/>
        <v>0</v>
      </c>
      <c r="K27" s="466">
        <v>0</v>
      </c>
      <c r="L27" s="466">
        <v>0</v>
      </c>
      <c r="M27" s="466">
        <v>0</v>
      </c>
      <c r="N27" s="237">
        <f t="shared" si="0"/>
        <v>0</v>
      </c>
    </row>
    <row r="28" spans="1:14" ht="15" x14ac:dyDescent="0.25">
      <c r="A28" s="412"/>
      <c r="B28" s="413" t="s">
        <v>34</v>
      </c>
      <c r="C28" s="417">
        <f t="shared" ref="C28:M28" si="4">SUM(C14:C27)</f>
        <v>2763</v>
      </c>
      <c r="D28" s="467">
        <f t="shared" si="4"/>
        <v>3454.7999979999995</v>
      </c>
      <c r="E28" s="417">
        <f t="shared" si="4"/>
        <v>12</v>
      </c>
      <c r="F28" s="467">
        <f t="shared" si="4"/>
        <v>800</v>
      </c>
      <c r="G28" s="417">
        <f t="shared" si="4"/>
        <v>1</v>
      </c>
      <c r="H28" s="467">
        <f t="shared" si="4"/>
        <v>26</v>
      </c>
      <c r="I28" s="417">
        <f t="shared" si="4"/>
        <v>2774</v>
      </c>
      <c r="J28" s="467">
        <f t="shared" si="4"/>
        <v>4228.7999979999995</v>
      </c>
      <c r="K28" s="468">
        <f t="shared" si="4"/>
        <v>456</v>
      </c>
      <c r="L28" s="469">
        <f t="shared" si="4"/>
        <v>1796</v>
      </c>
      <c r="M28" s="469">
        <f t="shared" si="4"/>
        <v>522</v>
      </c>
      <c r="N28" s="417">
        <f t="shared" si="0"/>
        <v>2774</v>
      </c>
    </row>
    <row r="29" spans="1:14" ht="15" x14ac:dyDescent="0.25">
      <c r="A29" s="412" t="s">
        <v>35</v>
      </c>
      <c r="B29" s="413" t="s">
        <v>588</v>
      </c>
      <c r="C29" s="237"/>
      <c r="D29" s="465"/>
      <c r="E29" s="237"/>
      <c r="F29" s="465"/>
      <c r="G29" s="237"/>
      <c r="H29" s="465"/>
      <c r="I29" s="237"/>
      <c r="J29" s="465"/>
      <c r="K29" s="466"/>
      <c r="L29" s="466"/>
      <c r="M29" s="466"/>
      <c r="N29" s="237"/>
    </row>
    <row r="30" spans="1:14" ht="14.25" x14ac:dyDescent="0.2">
      <c r="A30" s="414">
        <v>1</v>
      </c>
      <c r="B30" s="415" t="s">
        <v>37</v>
      </c>
      <c r="C30" s="237">
        <v>0</v>
      </c>
      <c r="D30" s="465">
        <v>0</v>
      </c>
      <c r="E30" s="237">
        <v>0</v>
      </c>
      <c r="F30" s="465">
        <v>0</v>
      </c>
      <c r="G30" s="237">
        <v>0</v>
      </c>
      <c r="H30" s="465">
        <v>0</v>
      </c>
      <c r="I30" s="237">
        <f t="shared" ref="I30:J50" si="5">C30+E30-G30</f>
        <v>0</v>
      </c>
      <c r="J30" s="465">
        <f t="shared" si="5"/>
        <v>0</v>
      </c>
      <c r="K30" s="466">
        <v>0</v>
      </c>
      <c r="L30" s="466">
        <v>0</v>
      </c>
      <c r="M30" s="466">
        <v>0</v>
      </c>
      <c r="N30" s="237">
        <f t="shared" si="0"/>
        <v>0</v>
      </c>
    </row>
    <row r="31" spans="1:14" ht="14.25" x14ac:dyDescent="0.2">
      <c r="A31" s="414">
        <v>2</v>
      </c>
      <c r="B31" s="415" t="s">
        <v>38</v>
      </c>
      <c r="C31" s="237">
        <v>370</v>
      </c>
      <c r="D31" s="465">
        <v>284.32</v>
      </c>
      <c r="E31" s="237">
        <v>1</v>
      </c>
      <c r="F31" s="465">
        <v>8.83</v>
      </c>
      <c r="G31" s="237">
        <v>6</v>
      </c>
      <c r="H31" s="465">
        <v>2.69</v>
      </c>
      <c r="I31" s="237">
        <f t="shared" si="5"/>
        <v>365</v>
      </c>
      <c r="J31" s="465">
        <f t="shared" si="5"/>
        <v>290.45999999999998</v>
      </c>
      <c r="K31" s="466">
        <v>62</v>
      </c>
      <c r="L31" s="466">
        <v>129</v>
      </c>
      <c r="M31" s="466">
        <v>174</v>
      </c>
      <c r="N31" s="237">
        <f t="shared" si="0"/>
        <v>365</v>
      </c>
    </row>
    <row r="32" spans="1:14" ht="14.25" x14ac:dyDescent="0.2">
      <c r="A32" s="414">
        <v>3</v>
      </c>
      <c r="B32" s="415" t="s">
        <v>39</v>
      </c>
      <c r="C32" s="237">
        <v>0</v>
      </c>
      <c r="D32" s="465">
        <v>0</v>
      </c>
      <c r="E32" s="237">
        <v>0</v>
      </c>
      <c r="F32" s="465">
        <v>0</v>
      </c>
      <c r="G32" s="237">
        <v>0</v>
      </c>
      <c r="H32" s="465">
        <v>0</v>
      </c>
      <c r="I32" s="237">
        <f>C32+E32-G32</f>
        <v>0</v>
      </c>
      <c r="J32" s="465">
        <f>D32+F32-H32</f>
        <v>0</v>
      </c>
      <c r="K32" s="466">
        <v>0</v>
      </c>
      <c r="L32" s="466">
        <v>0</v>
      </c>
      <c r="M32" s="466">
        <v>0</v>
      </c>
      <c r="N32" s="237">
        <f t="shared" si="0"/>
        <v>0</v>
      </c>
    </row>
    <row r="33" spans="1:14" ht="14.25" x14ac:dyDescent="0.2">
      <c r="A33" s="414">
        <v>4</v>
      </c>
      <c r="B33" s="415" t="s">
        <v>40</v>
      </c>
      <c r="C33" s="237">
        <v>0</v>
      </c>
      <c r="D33" s="465">
        <v>0</v>
      </c>
      <c r="E33" s="237">
        <v>0</v>
      </c>
      <c r="F33" s="465">
        <v>0</v>
      </c>
      <c r="G33" s="237">
        <v>0</v>
      </c>
      <c r="H33" s="465">
        <v>0</v>
      </c>
      <c r="I33" s="237">
        <f t="shared" si="5"/>
        <v>0</v>
      </c>
      <c r="J33" s="465">
        <f t="shared" si="5"/>
        <v>0</v>
      </c>
      <c r="K33" s="466">
        <v>0</v>
      </c>
      <c r="L33" s="466">
        <v>0</v>
      </c>
      <c r="M33" s="466">
        <v>0</v>
      </c>
      <c r="N33" s="237">
        <f t="shared" si="0"/>
        <v>0</v>
      </c>
    </row>
    <row r="34" spans="1:14" ht="14.25" x14ac:dyDescent="0.2">
      <c r="A34" s="414">
        <v>5</v>
      </c>
      <c r="B34" s="415" t="s">
        <v>41</v>
      </c>
      <c r="C34" s="237">
        <v>0</v>
      </c>
      <c r="D34" s="465">
        <v>0</v>
      </c>
      <c r="E34" s="237">
        <v>0</v>
      </c>
      <c r="F34" s="465">
        <v>0</v>
      </c>
      <c r="G34" s="237">
        <v>0</v>
      </c>
      <c r="H34" s="465">
        <v>0</v>
      </c>
      <c r="I34" s="237">
        <f t="shared" si="5"/>
        <v>0</v>
      </c>
      <c r="J34" s="465">
        <f t="shared" si="5"/>
        <v>0</v>
      </c>
      <c r="K34" s="466">
        <v>0</v>
      </c>
      <c r="L34" s="466">
        <v>0</v>
      </c>
      <c r="M34" s="466">
        <v>0</v>
      </c>
      <c r="N34" s="237">
        <f t="shared" si="0"/>
        <v>0</v>
      </c>
    </row>
    <row r="35" spans="1:14" ht="14.25" x14ac:dyDescent="0.2">
      <c r="A35" s="414">
        <v>6</v>
      </c>
      <c r="B35" s="415" t="s">
        <v>42</v>
      </c>
      <c r="C35" s="237">
        <v>0</v>
      </c>
      <c r="D35" s="465">
        <v>0</v>
      </c>
      <c r="E35" s="237">
        <v>0</v>
      </c>
      <c r="F35" s="465">
        <v>0</v>
      </c>
      <c r="G35" s="237">
        <v>0</v>
      </c>
      <c r="H35" s="465">
        <v>0</v>
      </c>
      <c r="I35" s="237">
        <f t="shared" si="5"/>
        <v>0</v>
      </c>
      <c r="J35" s="465">
        <f t="shared" si="5"/>
        <v>0</v>
      </c>
      <c r="K35" s="466">
        <v>0</v>
      </c>
      <c r="L35" s="466">
        <v>0</v>
      </c>
      <c r="M35" s="466">
        <v>0</v>
      </c>
      <c r="N35" s="237">
        <f t="shared" si="0"/>
        <v>0</v>
      </c>
    </row>
    <row r="36" spans="1:14" ht="14.25" x14ac:dyDescent="0.2">
      <c r="A36" s="414">
        <v>7</v>
      </c>
      <c r="B36" s="415" t="s">
        <v>43</v>
      </c>
      <c r="C36" s="237">
        <v>0</v>
      </c>
      <c r="D36" s="465">
        <v>0</v>
      </c>
      <c r="E36" s="237">
        <v>0</v>
      </c>
      <c r="F36" s="465">
        <v>0</v>
      </c>
      <c r="G36" s="237">
        <v>0</v>
      </c>
      <c r="H36" s="465">
        <v>0</v>
      </c>
      <c r="I36" s="237">
        <f t="shared" si="5"/>
        <v>0</v>
      </c>
      <c r="J36" s="465">
        <f t="shared" si="5"/>
        <v>0</v>
      </c>
      <c r="K36" s="466">
        <v>0</v>
      </c>
      <c r="L36" s="466">
        <v>0</v>
      </c>
      <c r="M36" s="466">
        <v>0</v>
      </c>
      <c r="N36" s="237">
        <f t="shared" si="0"/>
        <v>0</v>
      </c>
    </row>
    <row r="37" spans="1:14" ht="14.25" x14ac:dyDescent="0.2">
      <c r="A37" s="414">
        <v>8</v>
      </c>
      <c r="B37" s="415" t="s">
        <v>44</v>
      </c>
      <c r="C37" s="237">
        <v>0</v>
      </c>
      <c r="D37" s="465">
        <v>0</v>
      </c>
      <c r="E37" s="237">
        <v>0</v>
      </c>
      <c r="F37" s="465">
        <v>0</v>
      </c>
      <c r="G37" s="237">
        <v>0</v>
      </c>
      <c r="H37" s="465">
        <v>0</v>
      </c>
      <c r="I37" s="237">
        <f t="shared" si="5"/>
        <v>0</v>
      </c>
      <c r="J37" s="465">
        <f t="shared" si="5"/>
        <v>0</v>
      </c>
      <c r="K37" s="466">
        <v>0</v>
      </c>
      <c r="L37" s="466">
        <v>0</v>
      </c>
      <c r="M37" s="466">
        <v>0</v>
      </c>
      <c r="N37" s="237">
        <f t="shared" si="0"/>
        <v>0</v>
      </c>
    </row>
    <row r="38" spans="1:14" ht="14.25" x14ac:dyDescent="0.2">
      <c r="A38" s="414">
        <v>9</v>
      </c>
      <c r="B38" s="415" t="s">
        <v>45</v>
      </c>
      <c r="C38" s="237">
        <v>0</v>
      </c>
      <c r="D38" s="465">
        <v>0</v>
      </c>
      <c r="E38" s="237">
        <v>0</v>
      </c>
      <c r="F38" s="465">
        <v>0</v>
      </c>
      <c r="G38" s="237">
        <v>0</v>
      </c>
      <c r="H38" s="465">
        <v>0</v>
      </c>
      <c r="I38" s="237">
        <f t="shared" si="5"/>
        <v>0</v>
      </c>
      <c r="J38" s="465">
        <f t="shared" si="5"/>
        <v>0</v>
      </c>
      <c r="K38" s="466">
        <v>0</v>
      </c>
      <c r="L38" s="466">
        <v>0</v>
      </c>
      <c r="M38" s="466">
        <v>0</v>
      </c>
      <c r="N38" s="237">
        <f t="shared" si="0"/>
        <v>0</v>
      </c>
    </row>
    <row r="39" spans="1:14" ht="14.25" x14ac:dyDescent="0.2">
      <c r="A39" s="414">
        <v>10</v>
      </c>
      <c r="B39" s="415" t="s">
        <v>46</v>
      </c>
      <c r="C39" s="237">
        <v>0</v>
      </c>
      <c r="D39" s="465">
        <v>0</v>
      </c>
      <c r="E39" s="237">
        <v>0</v>
      </c>
      <c r="F39" s="465">
        <v>0</v>
      </c>
      <c r="G39" s="237">
        <v>0</v>
      </c>
      <c r="H39" s="465">
        <v>0</v>
      </c>
      <c r="I39" s="237">
        <f t="shared" si="5"/>
        <v>0</v>
      </c>
      <c r="J39" s="465">
        <f t="shared" si="5"/>
        <v>0</v>
      </c>
      <c r="K39" s="466">
        <v>0</v>
      </c>
      <c r="L39" s="466">
        <v>0</v>
      </c>
      <c r="M39" s="466">
        <v>0</v>
      </c>
      <c r="N39" s="237">
        <f t="shared" si="0"/>
        <v>0</v>
      </c>
    </row>
    <row r="40" spans="1:14" ht="14.25" x14ac:dyDescent="0.2">
      <c r="A40" s="414">
        <v>11</v>
      </c>
      <c r="B40" s="415" t="s">
        <v>47</v>
      </c>
      <c r="C40" s="237">
        <v>0</v>
      </c>
      <c r="D40" s="465">
        <v>0</v>
      </c>
      <c r="E40" s="237">
        <v>0</v>
      </c>
      <c r="F40" s="465">
        <v>0</v>
      </c>
      <c r="G40" s="237">
        <v>0</v>
      </c>
      <c r="H40" s="465">
        <v>0</v>
      </c>
      <c r="I40" s="237">
        <f t="shared" si="5"/>
        <v>0</v>
      </c>
      <c r="J40" s="465">
        <f t="shared" si="5"/>
        <v>0</v>
      </c>
      <c r="K40" s="466">
        <v>0</v>
      </c>
      <c r="L40" s="466">
        <v>0</v>
      </c>
      <c r="M40" s="466">
        <v>0</v>
      </c>
      <c r="N40" s="237">
        <f t="shared" si="0"/>
        <v>0</v>
      </c>
    </row>
    <row r="41" spans="1:14" ht="14.25" x14ac:dyDescent="0.2">
      <c r="A41" s="414">
        <v>12</v>
      </c>
      <c r="B41" s="415" t="s">
        <v>48</v>
      </c>
      <c r="C41" s="237">
        <v>0</v>
      </c>
      <c r="D41" s="465">
        <v>0</v>
      </c>
      <c r="E41" s="237">
        <v>0</v>
      </c>
      <c r="F41" s="465">
        <v>0</v>
      </c>
      <c r="G41" s="237">
        <v>0</v>
      </c>
      <c r="H41" s="465">
        <v>0</v>
      </c>
      <c r="I41" s="237">
        <f t="shared" si="5"/>
        <v>0</v>
      </c>
      <c r="J41" s="465">
        <f t="shared" si="5"/>
        <v>0</v>
      </c>
      <c r="K41" s="466">
        <v>0</v>
      </c>
      <c r="L41" s="466">
        <v>0</v>
      </c>
      <c r="M41" s="466">
        <v>0</v>
      </c>
      <c r="N41" s="237">
        <f t="shared" si="0"/>
        <v>0</v>
      </c>
    </row>
    <row r="42" spans="1:14" ht="14.25" x14ac:dyDescent="0.2">
      <c r="A42" s="414">
        <v>13</v>
      </c>
      <c r="B42" s="415" t="s">
        <v>49</v>
      </c>
      <c r="C42" s="237">
        <v>0</v>
      </c>
      <c r="D42" s="465">
        <v>0</v>
      </c>
      <c r="E42" s="237">
        <v>0</v>
      </c>
      <c r="F42" s="465">
        <v>0</v>
      </c>
      <c r="G42" s="237">
        <v>0</v>
      </c>
      <c r="H42" s="465">
        <v>0</v>
      </c>
      <c r="I42" s="237">
        <f t="shared" si="5"/>
        <v>0</v>
      </c>
      <c r="J42" s="465">
        <f t="shared" si="5"/>
        <v>0</v>
      </c>
      <c r="K42" s="466">
        <v>0</v>
      </c>
      <c r="L42" s="466">
        <v>0</v>
      </c>
      <c r="M42" s="466">
        <v>0</v>
      </c>
      <c r="N42" s="237">
        <f t="shared" si="0"/>
        <v>0</v>
      </c>
    </row>
    <row r="43" spans="1:14" ht="14.25" x14ac:dyDescent="0.2">
      <c r="A43" s="414">
        <v>14</v>
      </c>
      <c r="B43" s="415" t="s">
        <v>50</v>
      </c>
      <c r="C43" s="237">
        <v>0</v>
      </c>
      <c r="D43" s="465">
        <v>0</v>
      </c>
      <c r="E43" s="237">
        <v>0</v>
      </c>
      <c r="F43" s="465">
        <v>0</v>
      </c>
      <c r="G43" s="237">
        <v>0</v>
      </c>
      <c r="H43" s="465">
        <v>0</v>
      </c>
      <c r="I43" s="237">
        <f t="shared" si="5"/>
        <v>0</v>
      </c>
      <c r="J43" s="465">
        <f t="shared" si="5"/>
        <v>0</v>
      </c>
      <c r="K43" s="466">
        <v>0</v>
      </c>
      <c r="L43" s="466">
        <v>0</v>
      </c>
      <c r="M43" s="466">
        <v>0</v>
      </c>
      <c r="N43" s="237">
        <f t="shared" si="0"/>
        <v>0</v>
      </c>
    </row>
    <row r="44" spans="1:14" ht="14.25" x14ac:dyDescent="0.2">
      <c r="A44" s="414">
        <v>15</v>
      </c>
      <c r="B44" s="415" t="s">
        <v>51</v>
      </c>
      <c r="C44" s="237">
        <v>0</v>
      </c>
      <c r="D44" s="465">
        <v>0</v>
      </c>
      <c r="E44" s="237">
        <v>0</v>
      </c>
      <c r="F44" s="465">
        <v>0</v>
      </c>
      <c r="G44" s="237">
        <v>0</v>
      </c>
      <c r="H44" s="465">
        <v>0</v>
      </c>
      <c r="I44" s="237">
        <f t="shared" si="5"/>
        <v>0</v>
      </c>
      <c r="J44" s="465">
        <f t="shared" si="5"/>
        <v>0</v>
      </c>
      <c r="K44" s="466">
        <v>0</v>
      </c>
      <c r="L44" s="466">
        <v>0</v>
      </c>
      <c r="M44" s="466">
        <v>0</v>
      </c>
      <c r="N44" s="237">
        <f t="shared" si="0"/>
        <v>0</v>
      </c>
    </row>
    <row r="45" spans="1:14" ht="14.25" x14ac:dyDescent="0.2">
      <c r="A45" s="414">
        <v>16</v>
      </c>
      <c r="B45" s="415" t="s">
        <v>52</v>
      </c>
      <c r="C45" s="237">
        <v>0</v>
      </c>
      <c r="D45" s="465">
        <v>0</v>
      </c>
      <c r="E45" s="237">
        <v>0</v>
      </c>
      <c r="F45" s="465">
        <v>0</v>
      </c>
      <c r="G45" s="237">
        <v>0</v>
      </c>
      <c r="H45" s="465">
        <v>0</v>
      </c>
      <c r="I45" s="237">
        <f t="shared" si="5"/>
        <v>0</v>
      </c>
      <c r="J45" s="465">
        <f t="shared" si="5"/>
        <v>0</v>
      </c>
      <c r="K45" s="466">
        <v>0</v>
      </c>
      <c r="L45" s="466">
        <v>0</v>
      </c>
      <c r="M45" s="466">
        <v>0</v>
      </c>
      <c r="N45" s="237">
        <f t="shared" si="0"/>
        <v>0</v>
      </c>
    </row>
    <row r="46" spans="1:14" ht="14.25" x14ac:dyDescent="0.2">
      <c r="A46" s="414">
        <v>17</v>
      </c>
      <c r="B46" s="415" t="s">
        <v>53</v>
      </c>
      <c r="C46" s="237">
        <v>0</v>
      </c>
      <c r="D46" s="465">
        <v>0</v>
      </c>
      <c r="E46" s="237">
        <v>0</v>
      </c>
      <c r="F46" s="465">
        <v>0</v>
      </c>
      <c r="G46" s="237">
        <v>0</v>
      </c>
      <c r="H46" s="465">
        <v>0</v>
      </c>
      <c r="I46" s="237">
        <f t="shared" si="5"/>
        <v>0</v>
      </c>
      <c r="J46" s="465">
        <f t="shared" si="5"/>
        <v>0</v>
      </c>
      <c r="K46" s="466">
        <v>0</v>
      </c>
      <c r="L46" s="466">
        <v>0</v>
      </c>
      <c r="M46" s="466">
        <v>0</v>
      </c>
      <c r="N46" s="237">
        <f t="shared" si="0"/>
        <v>0</v>
      </c>
    </row>
    <row r="47" spans="1:14" ht="14.25" x14ac:dyDescent="0.2">
      <c r="A47" s="414">
        <v>18</v>
      </c>
      <c r="B47" s="415" t="s">
        <v>54</v>
      </c>
      <c r="C47" s="237">
        <v>0</v>
      </c>
      <c r="D47" s="465">
        <v>0</v>
      </c>
      <c r="E47" s="237">
        <v>0</v>
      </c>
      <c r="F47" s="465">
        <v>0</v>
      </c>
      <c r="G47" s="237">
        <v>0</v>
      </c>
      <c r="H47" s="465">
        <v>0</v>
      </c>
      <c r="I47" s="237">
        <f t="shared" si="5"/>
        <v>0</v>
      </c>
      <c r="J47" s="465">
        <f t="shared" si="5"/>
        <v>0</v>
      </c>
      <c r="K47" s="466">
        <v>0</v>
      </c>
      <c r="L47" s="466">
        <v>0</v>
      </c>
      <c r="M47" s="466">
        <v>0</v>
      </c>
      <c r="N47" s="237">
        <f t="shared" si="0"/>
        <v>0</v>
      </c>
    </row>
    <row r="48" spans="1:14" ht="14.25" x14ac:dyDescent="0.2">
      <c r="A48" s="414">
        <v>19</v>
      </c>
      <c r="B48" s="415" t="s">
        <v>55</v>
      </c>
      <c r="C48" s="237">
        <v>0</v>
      </c>
      <c r="D48" s="465">
        <v>0</v>
      </c>
      <c r="E48" s="237">
        <v>0</v>
      </c>
      <c r="F48" s="465">
        <v>0</v>
      </c>
      <c r="G48" s="237">
        <v>0</v>
      </c>
      <c r="H48" s="465">
        <v>0</v>
      </c>
      <c r="I48" s="237">
        <f t="shared" si="5"/>
        <v>0</v>
      </c>
      <c r="J48" s="465">
        <f t="shared" si="5"/>
        <v>0</v>
      </c>
      <c r="K48" s="466">
        <v>0</v>
      </c>
      <c r="L48" s="466">
        <v>0</v>
      </c>
      <c r="M48" s="466">
        <v>0</v>
      </c>
      <c r="N48" s="237">
        <f t="shared" si="0"/>
        <v>0</v>
      </c>
    </row>
    <row r="49" spans="1:14" ht="14.25" x14ac:dyDescent="0.2">
      <c r="A49" s="414">
        <v>20</v>
      </c>
      <c r="B49" s="415" t="s">
        <v>56</v>
      </c>
      <c r="C49" s="237">
        <v>0</v>
      </c>
      <c r="D49" s="465">
        <v>0</v>
      </c>
      <c r="E49" s="237">
        <v>0</v>
      </c>
      <c r="F49" s="465">
        <v>0</v>
      </c>
      <c r="G49" s="237">
        <v>0</v>
      </c>
      <c r="H49" s="465">
        <v>0</v>
      </c>
      <c r="I49" s="237">
        <f t="shared" si="5"/>
        <v>0</v>
      </c>
      <c r="J49" s="465">
        <f t="shared" si="5"/>
        <v>0</v>
      </c>
      <c r="K49" s="466">
        <v>0</v>
      </c>
      <c r="L49" s="466">
        <v>0</v>
      </c>
      <c r="M49" s="466">
        <v>0</v>
      </c>
      <c r="N49" s="237">
        <f t="shared" si="0"/>
        <v>0</v>
      </c>
    </row>
    <row r="50" spans="1:14" ht="14.25" x14ac:dyDescent="0.2">
      <c r="A50" s="414">
        <v>21</v>
      </c>
      <c r="B50" s="415" t="s">
        <v>57</v>
      </c>
      <c r="C50" s="237">
        <v>0</v>
      </c>
      <c r="D50" s="465">
        <v>0</v>
      </c>
      <c r="E50" s="237">
        <v>0</v>
      </c>
      <c r="F50" s="465">
        <v>0</v>
      </c>
      <c r="G50" s="237">
        <v>0</v>
      </c>
      <c r="H50" s="465">
        <v>0</v>
      </c>
      <c r="I50" s="237">
        <f t="shared" si="5"/>
        <v>0</v>
      </c>
      <c r="J50" s="465">
        <f t="shared" si="5"/>
        <v>0</v>
      </c>
      <c r="K50" s="466">
        <v>0</v>
      </c>
      <c r="L50" s="466">
        <v>0</v>
      </c>
      <c r="M50" s="466">
        <v>0</v>
      </c>
      <c r="N50" s="237">
        <f t="shared" si="0"/>
        <v>0</v>
      </c>
    </row>
    <row r="51" spans="1:14" ht="15" x14ac:dyDescent="0.25">
      <c r="A51" s="414"/>
      <c r="B51" s="413" t="s">
        <v>589</v>
      </c>
      <c r="C51" s="417">
        <f>SUM(C30:C50)</f>
        <v>370</v>
      </c>
      <c r="D51" s="467">
        <f t="shared" ref="D51:K51" si="6">SUM(D30:D50)</f>
        <v>284.32</v>
      </c>
      <c r="E51" s="417">
        <f t="shared" si="6"/>
        <v>1</v>
      </c>
      <c r="F51" s="467">
        <f t="shared" si="6"/>
        <v>8.83</v>
      </c>
      <c r="G51" s="417">
        <f t="shared" si="6"/>
        <v>6</v>
      </c>
      <c r="H51" s="467">
        <f t="shared" si="6"/>
        <v>2.69</v>
      </c>
      <c r="I51" s="417">
        <f t="shared" si="6"/>
        <v>365</v>
      </c>
      <c r="J51" s="467">
        <f t="shared" si="6"/>
        <v>290.45999999999998</v>
      </c>
      <c r="K51" s="468">
        <f t="shared" si="6"/>
        <v>62</v>
      </c>
      <c r="L51" s="469">
        <f>SUM(L30:L50)</f>
        <v>129</v>
      </c>
      <c r="M51" s="469">
        <f>SUM(M30:M50)</f>
        <v>174</v>
      </c>
      <c r="N51" s="417">
        <f t="shared" si="0"/>
        <v>365</v>
      </c>
    </row>
    <row r="52" spans="1:14" ht="15" x14ac:dyDescent="0.25">
      <c r="A52" s="412" t="s">
        <v>59</v>
      </c>
      <c r="B52" s="413" t="s">
        <v>60</v>
      </c>
      <c r="C52" s="237"/>
      <c r="D52" s="465"/>
      <c r="E52" s="237"/>
      <c r="F52" s="465"/>
      <c r="G52" s="237"/>
      <c r="H52" s="465"/>
      <c r="I52" s="237"/>
      <c r="J52" s="465"/>
      <c r="K52" s="466"/>
      <c r="L52" s="466"/>
      <c r="M52" s="470"/>
      <c r="N52" s="237"/>
    </row>
    <row r="53" spans="1:14" ht="14.25" x14ac:dyDescent="0.2">
      <c r="A53" s="414">
        <v>1</v>
      </c>
      <c r="B53" s="415" t="s">
        <v>61</v>
      </c>
      <c r="C53" s="237">
        <v>603</v>
      </c>
      <c r="D53" s="465">
        <v>515.67999999999995</v>
      </c>
      <c r="E53" s="237">
        <v>0</v>
      </c>
      <c r="F53" s="465">
        <v>0</v>
      </c>
      <c r="G53" s="237">
        <v>145</v>
      </c>
      <c r="H53" s="465">
        <v>156.11000000000001</v>
      </c>
      <c r="I53" s="237">
        <f t="shared" ref="I53:J54" si="7">C53+E53-G53</f>
        <v>458</v>
      </c>
      <c r="J53" s="465">
        <f t="shared" si="7"/>
        <v>359.56999999999994</v>
      </c>
      <c r="K53" s="466">
        <v>56</v>
      </c>
      <c r="L53" s="466">
        <v>183</v>
      </c>
      <c r="M53" s="466">
        <v>219</v>
      </c>
      <c r="N53" s="237">
        <f t="shared" si="0"/>
        <v>458</v>
      </c>
    </row>
    <row r="54" spans="1:14" ht="14.25" x14ac:dyDescent="0.2">
      <c r="A54" s="414">
        <v>2</v>
      </c>
      <c r="B54" s="415" t="s">
        <v>62</v>
      </c>
      <c r="C54" s="237">
        <v>6167</v>
      </c>
      <c r="D54" s="465">
        <v>7447.35</v>
      </c>
      <c r="E54" s="237">
        <v>201</v>
      </c>
      <c r="F54" s="465">
        <v>212.01</v>
      </c>
      <c r="G54" s="237">
        <v>644</v>
      </c>
      <c r="H54" s="465">
        <v>953.7</v>
      </c>
      <c r="I54" s="237">
        <f t="shared" si="7"/>
        <v>5724</v>
      </c>
      <c r="J54" s="465">
        <f t="shared" si="7"/>
        <v>6705.6600000000008</v>
      </c>
      <c r="K54" s="466">
        <v>1417</v>
      </c>
      <c r="L54" s="466">
        <v>2597</v>
      </c>
      <c r="M54" s="466">
        <v>1710</v>
      </c>
      <c r="N54" s="237">
        <f t="shared" si="0"/>
        <v>5724</v>
      </c>
    </row>
    <row r="55" spans="1:14" s="411" customFormat="1" ht="15" x14ac:dyDescent="0.25">
      <c r="A55" s="412"/>
      <c r="B55" s="413" t="s">
        <v>63</v>
      </c>
      <c r="C55" s="417">
        <f t="shared" ref="C55:M55" si="8">SUM(C53:C54)</f>
        <v>6770</v>
      </c>
      <c r="D55" s="467">
        <f t="shared" si="8"/>
        <v>7963.0300000000007</v>
      </c>
      <c r="E55" s="417">
        <f t="shared" si="8"/>
        <v>201</v>
      </c>
      <c r="F55" s="467">
        <f t="shared" si="8"/>
        <v>212.01</v>
      </c>
      <c r="G55" s="417">
        <f t="shared" si="8"/>
        <v>789</v>
      </c>
      <c r="H55" s="467">
        <f t="shared" si="8"/>
        <v>1109.81</v>
      </c>
      <c r="I55" s="417">
        <f t="shared" si="8"/>
        <v>6182</v>
      </c>
      <c r="J55" s="467">
        <f t="shared" si="8"/>
        <v>7065.2300000000005</v>
      </c>
      <c r="K55" s="468">
        <f t="shared" si="8"/>
        <v>1473</v>
      </c>
      <c r="L55" s="469">
        <f t="shared" si="8"/>
        <v>2780</v>
      </c>
      <c r="M55" s="469">
        <f t="shared" si="8"/>
        <v>1929</v>
      </c>
      <c r="N55" s="237">
        <f t="shared" si="0"/>
        <v>6182</v>
      </c>
    </row>
    <row r="56" spans="1:14" s="411" customFormat="1" ht="15" x14ac:dyDescent="0.25">
      <c r="A56" s="817" t="s">
        <v>632</v>
      </c>
      <c r="B56" s="818"/>
      <c r="C56" s="417">
        <f t="shared" ref="C56:M56" si="9">SUM(C12+C28+C51+C55)</f>
        <v>28273</v>
      </c>
      <c r="D56" s="467">
        <f t="shared" si="9"/>
        <v>28492.149998000001</v>
      </c>
      <c r="E56" s="417">
        <f t="shared" si="9"/>
        <v>214</v>
      </c>
      <c r="F56" s="467">
        <f t="shared" si="9"/>
        <v>1020.84</v>
      </c>
      <c r="G56" s="417">
        <f t="shared" si="9"/>
        <v>796</v>
      </c>
      <c r="H56" s="467">
        <f t="shared" si="9"/>
        <v>1138.5</v>
      </c>
      <c r="I56" s="417">
        <f t="shared" si="9"/>
        <v>27691</v>
      </c>
      <c r="J56" s="467">
        <f t="shared" si="9"/>
        <v>28374.489997999997</v>
      </c>
      <c r="K56" s="468">
        <f t="shared" si="9"/>
        <v>3837</v>
      </c>
      <c r="L56" s="469">
        <f t="shared" si="9"/>
        <v>21229</v>
      </c>
      <c r="M56" s="469">
        <f t="shared" si="9"/>
        <v>2625</v>
      </c>
      <c r="N56" s="237">
        <f t="shared" si="0"/>
        <v>27691</v>
      </c>
    </row>
    <row r="57" spans="1:14" ht="15" x14ac:dyDescent="0.25">
      <c r="A57" s="412" t="s">
        <v>66</v>
      </c>
      <c r="B57" s="413" t="s">
        <v>591</v>
      </c>
      <c r="C57" s="237"/>
      <c r="D57" s="465"/>
      <c r="E57" s="237"/>
      <c r="F57" s="465"/>
      <c r="G57" s="237"/>
      <c r="H57" s="465"/>
      <c r="I57" s="237"/>
      <c r="J57" s="465"/>
      <c r="K57" s="466"/>
      <c r="L57" s="466"/>
      <c r="M57" s="466"/>
      <c r="N57" s="237"/>
    </row>
    <row r="58" spans="1:14" ht="14.25" x14ac:dyDescent="0.2">
      <c r="A58" s="414">
        <v>1</v>
      </c>
      <c r="B58" s="415" t="s">
        <v>68</v>
      </c>
      <c r="C58" s="237">
        <v>0</v>
      </c>
      <c r="D58" s="465">
        <v>0</v>
      </c>
      <c r="E58" s="237">
        <v>0</v>
      </c>
      <c r="F58" s="465">
        <v>0</v>
      </c>
      <c r="G58" s="237">
        <v>0</v>
      </c>
      <c r="H58" s="465">
        <v>0</v>
      </c>
      <c r="I58" s="237">
        <f t="shared" ref="I58:J60" si="10">C58+E58-G58</f>
        <v>0</v>
      </c>
      <c r="J58" s="465">
        <f t="shared" si="10"/>
        <v>0</v>
      </c>
      <c r="K58" s="466">
        <v>0</v>
      </c>
      <c r="L58" s="466">
        <v>0</v>
      </c>
      <c r="M58" s="466">
        <v>0</v>
      </c>
      <c r="N58" s="237">
        <f t="shared" si="0"/>
        <v>0</v>
      </c>
    </row>
    <row r="59" spans="1:14" ht="14.25" x14ac:dyDescent="0.2">
      <c r="A59" s="414">
        <v>2</v>
      </c>
      <c r="B59" s="415" t="s">
        <v>69</v>
      </c>
      <c r="C59" s="237">
        <v>297</v>
      </c>
      <c r="D59" s="465">
        <v>2580.6799999999998</v>
      </c>
      <c r="E59" s="237">
        <v>36</v>
      </c>
      <c r="F59" s="465">
        <v>204.93</v>
      </c>
      <c r="G59" s="237">
        <v>71</v>
      </c>
      <c r="H59" s="465">
        <v>308.89</v>
      </c>
      <c r="I59" s="237">
        <f t="shared" si="10"/>
        <v>262</v>
      </c>
      <c r="J59" s="465">
        <f t="shared" si="10"/>
        <v>2476.7199999999998</v>
      </c>
      <c r="K59" s="466">
        <v>94</v>
      </c>
      <c r="L59" s="466">
        <v>113</v>
      </c>
      <c r="M59" s="466">
        <v>55</v>
      </c>
      <c r="N59" s="237">
        <f t="shared" si="0"/>
        <v>262</v>
      </c>
    </row>
    <row r="60" spans="1:14" ht="14.25" x14ac:dyDescent="0.2">
      <c r="A60" s="414">
        <v>3</v>
      </c>
      <c r="B60" s="415" t="s">
        <v>70</v>
      </c>
      <c r="C60" s="237">
        <v>0</v>
      </c>
      <c r="D60" s="465">
        <v>0</v>
      </c>
      <c r="E60" s="237">
        <v>0</v>
      </c>
      <c r="F60" s="465">
        <v>0</v>
      </c>
      <c r="G60" s="237">
        <v>0</v>
      </c>
      <c r="H60" s="465">
        <v>0</v>
      </c>
      <c r="I60" s="237">
        <f t="shared" si="10"/>
        <v>0</v>
      </c>
      <c r="J60" s="465">
        <f t="shared" si="10"/>
        <v>0</v>
      </c>
      <c r="K60" s="466">
        <v>0</v>
      </c>
      <c r="L60" s="466">
        <v>0</v>
      </c>
      <c r="M60" s="466">
        <v>0</v>
      </c>
      <c r="N60" s="237">
        <f t="shared" si="0"/>
        <v>0</v>
      </c>
    </row>
    <row r="61" spans="1:14" ht="15" x14ac:dyDescent="0.25">
      <c r="A61" s="412"/>
      <c r="B61" s="413" t="s">
        <v>71</v>
      </c>
      <c r="C61" s="417">
        <f t="shared" ref="C61:K61" si="11">SUM(C58:C60)</f>
        <v>297</v>
      </c>
      <c r="D61" s="417">
        <f t="shared" si="11"/>
        <v>2580.6799999999998</v>
      </c>
      <c r="E61" s="417">
        <f t="shared" si="11"/>
        <v>36</v>
      </c>
      <c r="F61" s="417">
        <f t="shared" si="11"/>
        <v>204.93</v>
      </c>
      <c r="G61" s="417">
        <f t="shared" si="11"/>
        <v>71</v>
      </c>
      <c r="H61" s="417">
        <f t="shared" si="11"/>
        <v>308.89</v>
      </c>
      <c r="I61" s="417">
        <f t="shared" si="11"/>
        <v>262</v>
      </c>
      <c r="J61" s="467">
        <f t="shared" si="11"/>
        <v>2476.7199999999998</v>
      </c>
      <c r="K61" s="469">
        <f t="shared" si="11"/>
        <v>94</v>
      </c>
      <c r="L61" s="469">
        <f>SUM(L58:L60)</f>
        <v>113</v>
      </c>
      <c r="M61" s="469">
        <f>SUM(M58:M60)</f>
        <v>55</v>
      </c>
      <c r="N61" s="417">
        <f t="shared" si="0"/>
        <v>262</v>
      </c>
    </row>
    <row r="62" spans="1:14" ht="15" x14ac:dyDescent="0.25">
      <c r="A62" s="412" t="s">
        <v>633</v>
      </c>
      <c r="B62" s="413" t="s">
        <v>73</v>
      </c>
      <c r="C62" s="417">
        <v>0</v>
      </c>
      <c r="D62" s="467">
        <v>0</v>
      </c>
      <c r="E62" s="417">
        <v>0</v>
      </c>
      <c r="F62" s="467">
        <v>0</v>
      </c>
      <c r="G62" s="417">
        <v>0</v>
      </c>
      <c r="H62" s="467">
        <v>0</v>
      </c>
      <c r="I62" s="237">
        <f>C62+E62-G62</f>
        <v>0</v>
      </c>
      <c r="J62" s="465">
        <f>D62+F62-H62</f>
        <v>0</v>
      </c>
      <c r="K62" s="466">
        <v>0</v>
      </c>
      <c r="L62" s="469">
        <v>0</v>
      </c>
      <c r="M62" s="469">
        <v>0</v>
      </c>
      <c r="N62" s="237">
        <f t="shared" si="0"/>
        <v>0</v>
      </c>
    </row>
    <row r="63" spans="1:14" ht="15" x14ac:dyDescent="0.25">
      <c r="A63" s="412"/>
      <c r="B63" s="413" t="s">
        <v>74</v>
      </c>
      <c r="C63" s="417">
        <f>SUM(C62)</f>
        <v>0</v>
      </c>
      <c r="D63" s="467">
        <f t="shared" ref="D63:M63" si="12">SUM(D62)</f>
        <v>0</v>
      </c>
      <c r="E63" s="417">
        <f t="shared" si="12"/>
        <v>0</v>
      </c>
      <c r="F63" s="467">
        <f t="shared" si="12"/>
        <v>0</v>
      </c>
      <c r="G63" s="417">
        <f t="shared" si="12"/>
        <v>0</v>
      </c>
      <c r="H63" s="467">
        <f t="shared" si="12"/>
        <v>0</v>
      </c>
      <c r="I63" s="417">
        <f t="shared" si="12"/>
        <v>0</v>
      </c>
      <c r="J63" s="467">
        <f t="shared" si="12"/>
        <v>0</v>
      </c>
      <c r="K63" s="468">
        <f t="shared" si="12"/>
        <v>0</v>
      </c>
      <c r="L63" s="469">
        <f t="shared" si="12"/>
        <v>0</v>
      </c>
      <c r="M63" s="469">
        <f t="shared" si="12"/>
        <v>0</v>
      </c>
      <c r="N63" s="417">
        <f t="shared" si="0"/>
        <v>0</v>
      </c>
    </row>
    <row r="64" spans="1:14" ht="15" x14ac:dyDescent="0.25">
      <c r="A64" s="412" t="s">
        <v>187</v>
      </c>
      <c r="B64" s="413" t="s">
        <v>76</v>
      </c>
      <c r="C64" s="417"/>
      <c r="D64" s="467"/>
      <c r="E64" s="417"/>
      <c r="F64" s="467"/>
      <c r="G64" s="417"/>
      <c r="H64" s="467"/>
      <c r="I64" s="417"/>
      <c r="J64" s="467"/>
      <c r="K64" s="466"/>
      <c r="L64" s="469"/>
      <c r="M64" s="469"/>
      <c r="N64" s="237"/>
    </row>
    <row r="65" spans="1:14" ht="15" x14ac:dyDescent="0.25">
      <c r="A65" s="412">
        <v>1</v>
      </c>
      <c r="B65" s="415" t="s">
        <v>77</v>
      </c>
      <c r="C65" s="237">
        <v>0</v>
      </c>
      <c r="D65" s="465">
        <v>0</v>
      </c>
      <c r="E65" s="237">
        <v>0</v>
      </c>
      <c r="F65" s="465">
        <v>0</v>
      </c>
      <c r="G65" s="237">
        <v>0</v>
      </c>
      <c r="H65" s="465">
        <v>0</v>
      </c>
      <c r="I65" s="237">
        <f t="shared" ref="I65:J66" si="13">C65+E65-G65</f>
        <v>0</v>
      </c>
      <c r="J65" s="465">
        <f t="shared" si="13"/>
        <v>0</v>
      </c>
      <c r="K65" s="466">
        <v>0</v>
      </c>
      <c r="L65" s="466">
        <v>0</v>
      </c>
      <c r="M65" s="466">
        <v>0</v>
      </c>
      <c r="N65" s="237">
        <f t="shared" si="0"/>
        <v>0</v>
      </c>
    </row>
    <row r="66" spans="1:14" ht="15" x14ac:dyDescent="0.25">
      <c r="A66" s="412">
        <v>2</v>
      </c>
      <c r="B66" s="415" t="s">
        <v>78</v>
      </c>
      <c r="C66" s="237">
        <v>0</v>
      </c>
      <c r="D66" s="465">
        <v>0</v>
      </c>
      <c r="E66" s="237">
        <v>0</v>
      </c>
      <c r="F66" s="465">
        <v>0</v>
      </c>
      <c r="G66" s="237">
        <v>0</v>
      </c>
      <c r="H66" s="465">
        <v>0</v>
      </c>
      <c r="I66" s="237">
        <f t="shared" si="13"/>
        <v>0</v>
      </c>
      <c r="J66" s="465">
        <f t="shared" si="13"/>
        <v>0</v>
      </c>
      <c r="K66" s="466">
        <v>0</v>
      </c>
      <c r="L66" s="466">
        <v>0</v>
      </c>
      <c r="M66" s="466">
        <v>0</v>
      </c>
      <c r="N66" s="237">
        <f t="shared" si="0"/>
        <v>0</v>
      </c>
    </row>
    <row r="67" spans="1:14" ht="15" x14ac:dyDescent="0.25">
      <c r="A67" s="412"/>
      <c r="B67" s="413" t="s">
        <v>595</v>
      </c>
      <c r="C67" s="417">
        <f>SUM(C65:C66)</f>
        <v>0</v>
      </c>
      <c r="D67" s="417">
        <f t="shared" ref="D67:J67" si="14">SUM(D65:D66)</f>
        <v>0</v>
      </c>
      <c r="E67" s="417">
        <f t="shared" si="14"/>
        <v>0</v>
      </c>
      <c r="F67" s="417">
        <f t="shared" si="14"/>
        <v>0</v>
      </c>
      <c r="G67" s="417">
        <f t="shared" si="14"/>
        <v>0</v>
      </c>
      <c r="H67" s="417">
        <f t="shared" si="14"/>
        <v>0</v>
      </c>
      <c r="I67" s="417">
        <f t="shared" si="14"/>
        <v>0</v>
      </c>
      <c r="J67" s="467">
        <f t="shared" si="14"/>
        <v>0</v>
      </c>
      <c r="K67" s="469">
        <f>SUM(K65:K66)</f>
        <v>0</v>
      </c>
      <c r="L67" s="469">
        <f t="shared" ref="L67:M67" si="15">SUM(L65:L66)</f>
        <v>0</v>
      </c>
      <c r="M67" s="469">
        <f t="shared" si="15"/>
        <v>0</v>
      </c>
      <c r="N67" s="417">
        <f t="shared" si="0"/>
        <v>0</v>
      </c>
    </row>
    <row r="68" spans="1:14" ht="15" x14ac:dyDescent="0.25">
      <c r="A68" s="412" t="s">
        <v>188</v>
      </c>
      <c r="B68" s="413" t="s">
        <v>81</v>
      </c>
      <c r="C68" s="417"/>
      <c r="D68" s="417"/>
      <c r="E68" s="417"/>
      <c r="F68" s="417"/>
      <c r="G68" s="417"/>
      <c r="H68" s="417"/>
      <c r="I68" s="417"/>
      <c r="J68" s="467"/>
      <c r="K68" s="469"/>
      <c r="L68" s="469"/>
      <c r="M68" s="469"/>
      <c r="N68" s="417"/>
    </row>
    <row r="69" spans="1:14" ht="15" x14ac:dyDescent="0.25">
      <c r="A69" s="412">
        <v>1</v>
      </c>
      <c r="B69" s="415" t="s">
        <v>82</v>
      </c>
      <c r="C69" s="237">
        <v>0</v>
      </c>
      <c r="D69" s="237">
        <v>0</v>
      </c>
      <c r="E69" s="237">
        <v>0</v>
      </c>
      <c r="F69" s="237">
        <v>0</v>
      </c>
      <c r="G69" s="237">
        <v>0</v>
      </c>
      <c r="H69" s="237">
        <v>0</v>
      </c>
      <c r="I69" s="237">
        <f t="shared" ref="I69:J70" si="16">C69+E69-G69</f>
        <v>0</v>
      </c>
      <c r="J69" s="465">
        <f t="shared" si="16"/>
        <v>0</v>
      </c>
      <c r="K69" s="466">
        <v>0</v>
      </c>
      <c r="L69" s="466">
        <v>0</v>
      </c>
      <c r="M69" s="466">
        <v>0</v>
      </c>
      <c r="N69" s="237">
        <f t="shared" si="0"/>
        <v>0</v>
      </c>
    </row>
    <row r="70" spans="1:14" ht="15" x14ac:dyDescent="0.25">
      <c r="A70" s="412"/>
      <c r="B70" s="413" t="s">
        <v>596</v>
      </c>
      <c r="C70" s="417">
        <f>C69</f>
        <v>0</v>
      </c>
      <c r="D70" s="417">
        <f t="shared" ref="D70:H70" si="17">D69</f>
        <v>0</v>
      </c>
      <c r="E70" s="417">
        <f t="shared" si="17"/>
        <v>0</v>
      </c>
      <c r="F70" s="417">
        <f t="shared" si="17"/>
        <v>0</v>
      </c>
      <c r="G70" s="417">
        <f t="shared" si="17"/>
        <v>0</v>
      </c>
      <c r="H70" s="417">
        <f t="shared" si="17"/>
        <v>0</v>
      </c>
      <c r="I70" s="417">
        <f t="shared" si="16"/>
        <v>0</v>
      </c>
      <c r="J70" s="467">
        <f t="shared" si="16"/>
        <v>0</v>
      </c>
      <c r="K70" s="417">
        <f t="shared" ref="K70:M70" si="18">K69</f>
        <v>0</v>
      </c>
      <c r="L70" s="417">
        <f t="shared" si="18"/>
        <v>0</v>
      </c>
      <c r="M70" s="417">
        <f t="shared" si="18"/>
        <v>0</v>
      </c>
      <c r="N70" s="417">
        <f t="shared" si="0"/>
        <v>0</v>
      </c>
    </row>
    <row r="71" spans="1:14" s="293" customFormat="1" ht="15.75" x14ac:dyDescent="0.25">
      <c r="A71" s="359"/>
      <c r="B71" s="357" t="s">
        <v>172</v>
      </c>
      <c r="C71" s="233">
        <f>SUM(C56+C61+C63+C67+C70)</f>
        <v>28570</v>
      </c>
      <c r="D71" s="451">
        <f>SUM(D56+D61+D63+D67+D70)</f>
        <v>31072.829998000001</v>
      </c>
      <c r="E71" s="233">
        <f>SUM(E56+E61+E63+E67+E70)</f>
        <v>250</v>
      </c>
      <c r="F71" s="451">
        <f>SUM(F56+F61+F63+F67+F70)</f>
        <v>1225.77</v>
      </c>
      <c r="G71" s="233">
        <f>SUM(G56+G61+G63+G67+G70)</f>
        <v>867</v>
      </c>
      <c r="H71" s="451">
        <f>SUM(H56+H61+H63+H67+70)</f>
        <v>1517.3899999999999</v>
      </c>
      <c r="I71" s="233">
        <f>SUM(I56+I61+I63+I67+I70)</f>
        <v>27953</v>
      </c>
      <c r="J71" s="451">
        <f>SUM(J56+J61+J63+J67+J70)</f>
        <v>30851.209997999998</v>
      </c>
      <c r="K71" s="471">
        <f>SUM(K56+K61+K63+K67+K70)</f>
        <v>3931</v>
      </c>
      <c r="L71" s="441">
        <f>SUM(L56+L61+L63+L67+L70)</f>
        <v>21342</v>
      </c>
      <c r="M71" s="441">
        <f>SUM(M56+M61+M63+M67+M70)</f>
        <v>2680</v>
      </c>
      <c r="N71" s="417">
        <f t="shared" si="0"/>
        <v>27953</v>
      </c>
    </row>
  </sheetData>
  <mergeCells count="10">
    <mergeCell ref="A56:B56"/>
    <mergeCell ref="A1:J1"/>
    <mergeCell ref="A2:N2"/>
    <mergeCell ref="A3:N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workbookViewId="0">
      <selection activeCell="N9" sqref="N9"/>
    </sheetView>
  </sheetViews>
  <sheetFormatPr defaultRowHeight="20.25" x14ac:dyDescent="0.3"/>
  <cols>
    <col min="1" max="1" width="8.5703125" style="473" customWidth="1"/>
    <col min="2" max="2" width="36" style="502" customWidth="1"/>
    <col min="3" max="3" width="11.5703125" style="473" customWidth="1"/>
    <col min="4" max="4" width="11.85546875" style="473" customWidth="1"/>
    <col min="5" max="5" width="13.42578125" style="473" customWidth="1"/>
    <col min="6" max="6" width="10.85546875" style="473" customWidth="1"/>
    <col min="7" max="7" width="11" style="473" customWidth="1"/>
    <col min="8" max="8" width="12.85546875" style="473" customWidth="1"/>
    <col min="9" max="10" width="12.140625" style="503" customWidth="1"/>
    <col min="11" max="11" width="13" style="503" customWidth="1"/>
    <col min="12" max="12" width="8.7109375" style="473" customWidth="1"/>
    <col min="13" max="14" width="11.42578125" style="473" customWidth="1"/>
    <col min="15" max="16384" width="9.140625" style="473"/>
  </cols>
  <sheetData>
    <row r="1" spans="1:14" ht="27.75" customHeight="1" x14ac:dyDescent="0.25">
      <c r="A1" s="852" t="s">
        <v>634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</row>
    <row r="2" spans="1:14" ht="23.25" x14ac:dyDescent="0.35">
      <c r="A2" s="853" t="s">
        <v>635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474"/>
      <c r="M2" s="474"/>
      <c r="N2" s="474"/>
    </row>
    <row r="3" spans="1:14" ht="23.25" x14ac:dyDescent="0.35">
      <c r="A3" s="475"/>
      <c r="B3" s="476"/>
      <c r="C3" s="476"/>
      <c r="D3" s="476"/>
      <c r="E3" s="476"/>
      <c r="F3" s="476"/>
      <c r="G3" s="476"/>
      <c r="H3" s="476"/>
      <c r="I3" s="854" t="s">
        <v>636</v>
      </c>
      <c r="J3" s="854"/>
      <c r="K3" s="854"/>
      <c r="L3" s="474"/>
      <c r="M3" s="474"/>
      <c r="N3" s="474"/>
    </row>
    <row r="4" spans="1:14" s="478" customFormat="1" ht="15.75" x14ac:dyDescent="0.25">
      <c r="A4" s="855" t="s">
        <v>87</v>
      </c>
      <c r="B4" s="856" t="s">
        <v>3</v>
      </c>
      <c r="C4" s="854" t="s">
        <v>637</v>
      </c>
      <c r="D4" s="854"/>
      <c r="E4" s="854"/>
      <c r="F4" s="854" t="s">
        <v>638</v>
      </c>
      <c r="G4" s="854"/>
      <c r="H4" s="854"/>
      <c r="I4" s="854" t="s">
        <v>639</v>
      </c>
      <c r="J4" s="854"/>
      <c r="K4" s="854"/>
      <c r="L4" s="477"/>
      <c r="M4" s="477"/>
      <c r="N4" s="477"/>
    </row>
    <row r="5" spans="1:14" s="481" customFormat="1" ht="48" customHeight="1" x14ac:dyDescent="0.25">
      <c r="A5" s="855"/>
      <c r="B5" s="856"/>
      <c r="C5" s="479" t="s">
        <v>640</v>
      </c>
      <c r="D5" s="479" t="s">
        <v>641</v>
      </c>
      <c r="E5" s="479" t="s">
        <v>642</v>
      </c>
      <c r="F5" s="479" t="s">
        <v>640</v>
      </c>
      <c r="G5" s="479" t="s">
        <v>641</v>
      </c>
      <c r="H5" s="479" t="s">
        <v>642</v>
      </c>
      <c r="I5" s="479" t="s">
        <v>640</v>
      </c>
      <c r="J5" s="479" t="s">
        <v>641</v>
      </c>
      <c r="K5" s="479" t="s">
        <v>643</v>
      </c>
      <c r="L5" s="480"/>
      <c r="M5" s="480"/>
      <c r="N5" s="480"/>
    </row>
    <row r="6" spans="1:14" ht="15" hidden="1" x14ac:dyDescent="0.2">
      <c r="A6" s="482"/>
      <c r="B6" s="483"/>
      <c r="C6" s="484"/>
      <c r="D6" s="484"/>
      <c r="E6" s="484"/>
      <c r="F6" s="484"/>
      <c r="G6" s="484"/>
      <c r="H6" s="484"/>
      <c r="I6" s="484"/>
      <c r="J6" s="484"/>
      <c r="K6" s="484"/>
      <c r="L6" s="474"/>
      <c r="M6" s="474"/>
      <c r="N6" s="474"/>
    </row>
    <row r="7" spans="1:14" s="489" customFormat="1" ht="18" x14ac:dyDescent="0.25">
      <c r="A7" s="485" t="s">
        <v>11</v>
      </c>
      <c r="B7" s="486" t="s">
        <v>12</v>
      </c>
      <c r="C7" s="487"/>
      <c r="D7" s="487"/>
      <c r="E7" s="487"/>
      <c r="F7" s="487"/>
      <c r="G7" s="487"/>
      <c r="H7" s="487"/>
      <c r="I7" s="487"/>
      <c r="J7" s="487"/>
      <c r="K7" s="487"/>
      <c r="L7" s="488"/>
      <c r="M7" s="488"/>
      <c r="N7" s="488"/>
    </row>
    <row r="8" spans="1:14" s="60" customFormat="1" ht="17.100000000000001" customHeight="1" x14ac:dyDescent="0.25">
      <c r="A8" s="490">
        <v>1</v>
      </c>
      <c r="B8" s="491" t="s">
        <v>13</v>
      </c>
      <c r="C8" s="80">
        <v>1088</v>
      </c>
      <c r="D8" s="80">
        <v>41963</v>
      </c>
      <c r="E8" s="80">
        <v>5562</v>
      </c>
      <c r="F8" s="80">
        <v>4370</v>
      </c>
      <c r="G8" s="80">
        <v>222646</v>
      </c>
      <c r="H8" s="80">
        <v>31380</v>
      </c>
      <c r="I8" s="80">
        <v>24186</v>
      </c>
      <c r="J8" s="80">
        <v>9995</v>
      </c>
      <c r="K8" s="80">
        <v>2471</v>
      </c>
      <c r="L8" s="474"/>
      <c r="M8" s="474"/>
      <c r="N8" s="474"/>
    </row>
    <row r="9" spans="1:14" s="60" customFormat="1" ht="17.100000000000001" customHeight="1" x14ac:dyDescent="0.25">
      <c r="A9" s="490">
        <v>2</v>
      </c>
      <c r="B9" s="491" t="s">
        <v>14</v>
      </c>
      <c r="C9" s="80">
        <v>242</v>
      </c>
      <c r="D9" s="80">
        <v>8595</v>
      </c>
      <c r="E9" s="80">
        <v>2333</v>
      </c>
      <c r="F9" s="80">
        <v>385</v>
      </c>
      <c r="G9" s="80">
        <v>17540</v>
      </c>
      <c r="H9" s="80">
        <v>1155</v>
      </c>
      <c r="I9" s="80">
        <v>1134</v>
      </c>
      <c r="J9" s="80">
        <v>3305</v>
      </c>
      <c r="K9" s="80">
        <v>109</v>
      </c>
      <c r="L9" s="474"/>
      <c r="M9" s="474"/>
      <c r="N9" s="474"/>
    </row>
    <row r="10" spans="1:14" s="60" customFormat="1" ht="17.100000000000001" customHeight="1" x14ac:dyDescent="0.25">
      <c r="A10" s="490">
        <v>3</v>
      </c>
      <c r="B10" s="491" t="s">
        <v>15</v>
      </c>
      <c r="C10" s="80">
        <v>723</v>
      </c>
      <c r="D10" s="80">
        <v>18623</v>
      </c>
      <c r="E10" s="80">
        <v>1025</v>
      </c>
      <c r="F10" s="80">
        <v>512</v>
      </c>
      <c r="G10" s="80">
        <v>16012</v>
      </c>
      <c r="H10" s="80">
        <v>500</v>
      </c>
      <c r="I10" s="80">
        <v>612</v>
      </c>
      <c r="J10" s="80">
        <v>2011</v>
      </c>
      <c r="K10" s="80">
        <v>125</v>
      </c>
      <c r="L10" s="474"/>
      <c r="M10" s="474"/>
      <c r="N10" s="474"/>
    </row>
    <row r="11" spans="1:14" s="60" customFormat="1" ht="17.100000000000001" customHeight="1" x14ac:dyDescent="0.25">
      <c r="A11" s="490">
        <v>4</v>
      </c>
      <c r="B11" s="491" t="s">
        <v>16</v>
      </c>
      <c r="C11" s="80">
        <v>8730</v>
      </c>
      <c r="D11" s="80">
        <v>103617</v>
      </c>
      <c r="E11" s="80">
        <v>22264</v>
      </c>
      <c r="F11" s="80">
        <v>1107</v>
      </c>
      <c r="G11" s="80">
        <v>84891</v>
      </c>
      <c r="H11" s="80">
        <v>8566</v>
      </c>
      <c r="I11" s="80">
        <v>964480</v>
      </c>
      <c r="J11" s="80">
        <v>1989300</v>
      </c>
      <c r="K11" s="80">
        <v>8772</v>
      </c>
      <c r="L11" s="474"/>
      <c r="M11" s="474"/>
      <c r="N11" s="474"/>
    </row>
    <row r="12" spans="1:14" s="478" customFormat="1" ht="17.100000000000001" customHeight="1" x14ac:dyDescent="0.25">
      <c r="A12" s="492"/>
      <c r="B12" s="493" t="s">
        <v>17</v>
      </c>
      <c r="C12" s="82">
        <f t="shared" ref="C12:K12" si="0">SUM(C8:C11)</f>
        <v>10783</v>
      </c>
      <c r="D12" s="82">
        <f t="shared" si="0"/>
        <v>172798</v>
      </c>
      <c r="E12" s="82">
        <f t="shared" si="0"/>
        <v>31184</v>
      </c>
      <c r="F12" s="82">
        <f t="shared" si="0"/>
        <v>6374</v>
      </c>
      <c r="G12" s="82">
        <f t="shared" si="0"/>
        <v>341089</v>
      </c>
      <c r="H12" s="82">
        <f t="shared" si="0"/>
        <v>41601</v>
      </c>
      <c r="I12" s="82">
        <f t="shared" si="0"/>
        <v>990412</v>
      </c>
      <c r="J12" s="82">
        <f t="shared" si="0"/>
        <v>2004611</v>
      </c>
      <c r="K12" s="82">
        <f t="shared" si="0"/>
        <v>11477</v>
      </c>
      <c r="L12" s="477"/>
      <c r="M12" s="477"/>
      <c r="N12" s="477"/>
    </row>
    <row r="13" spans="1:14" ht="17.100000000000001" customHeight="1" x14ac:dyDescent="0.25">
      <c r="A13" s="492" t="s">
        <v>18</v>
      </c>
      <c r="B13" s="493" t="s">
        <v>198</v>
      </c>
      <c r="C13" s="80"/>
      <c r="D13" s="80"/>
      <c r="E13" s="80"/>
      <c r="F13" s="80"/>
      <c r="G13" s="80"/>
      <c r="H13" s="80"/>
      <c r="I13" s="80"/>
      <c r="J13" s="80"/>
      <c r="K13" s="80"/>
      <c r="L13" s="474"/>
      <c r="M13" s="474"/>
      <c r="N13" s="474"/>
    </row>
    <row r="14" spans="1:14" s="60" customFormat="1" ht="17.100000000000001" customHeight="1" x14ac:dyDescent="0.25">
      <c r="A14" s="490">
        <v>5</v>
      </c>
      <c r="B14" s="491" t="s">
        <v>20</v>
      </c>
      <c r="C14" s="80">
        <v>51</v>
      </c>
      <c r="D14" s="80">
        <v>1425.46</v>
      </c>
      <c r="E14" s="80">
        <v>350.45</v>
      </c>
      <c r="F14" s="80">
        <v>4</v>
      </c>
      <c r="G14" s="80">
        <v>111.34</v>
      </c>
      <c r="H14" s="80">
        <v>0</v>
      </c>
      <c r="I14" s="80">
        <v>1657</v>
      </c>
      <c r="J14" s="80">
        <v>2745</v>
      </c>
      <c r="K14" s="80">
        <v>36.5</v>
      </c>
      <c r="L14" s="474"/>
      <c r="M14" s="474"/>
      <c r="N14" s="474"/>
    </row>
    <row r="15" spans="1:14" s="60" customFormat="1" ht="17.100000000000001" customHeight="1" x14ac:dyDescent="0.25">
      <c r="A15" s="490">
        <v>6</v>
      </c>
      <c r="B15" s="491" t="s">
        <v>21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474"/>
      <c r="M15" s="474"/>
      <c r="N15" s="474"/>
    </row>
    <row r="16" spans="1:14" s="60" customFormat="1" ht="17.100000000000001" customHeight="1" x14ac:dyDescent="0.25">
      <c r="A16" s="490">
        <v>7</v>
      </c>
      <c r="B16" s="491" t="s">
        <v>22</v>
      </c>
      <c r="C16" s="80">
        <v>1168</v>
      </c>
      <c r="D16" s="80">
        <v>64706</v>
      </c>
      <c r="E16" s="80">
        <v>6702</v>
      </c>
      <c r="F16" s="80">
        <v>169</v>
      </c>
      <c r="G16" s="80">
        <v>95544</v>
      </c>
      <c r="H16" s="80">
        <v>66</v>
      </c>
      <c r="I16" s="80">
        <v>5071</v>
      </c>
      <c r="J16" s="80">
        <v>4410</v>
      </c>
      <c r="K16" s="80">
        <v>37</v>
      </c>
      <c r="L16" s="474"/>
      <c r="M16" s="474"/>
      <c r="N16" s="474"/>
    </row>
    <row r="17" spans="1:14" s="60" customFormat="1" ht="17.100000000000001" customHeight="1" x14ac:dyDescent="0.25">
      <c r="A17" s="490">
        <v>8</v>
      </c>
      <c r="B17" s="491" t="s">
        <v>23</v>
      </c>
      <c r="C17" s="78">
        <v>423</v>
      </c>
      <c r="D17" s="78">
        <v>23310.400000000001</v>
      </c>
      <c r="E17" s="78">
        <v>6983.8</v>
      </c>
      <c r="F17" s="78">
        <v>109</v>
      </c>
      <c r="G17" s="78">
        <v>8312.6200000000008</v>
      </c>
      <c r="H17" s="78">
        <v>1265.5999999999999</v>
      </c>
      <c r="I17" s="78">
        <v>3463</v>
      </c>
      <c r="J17" s="78">
        <v>6613.85</v>
      </c>
      <c r="K17" s="78">
        <v>34.68</v>
      </c>
      <c r="L17" s="474"/>
      <c r="M17" s="474"/>
      <c r="N17" s="474"/>
    </row>
    <row r="18" spans="1:14" s="60" customFormat="1" ht="17.100000000000001" customHeight="1" x14ac:dyDescent="0.25">
      <c r="A18" s="490">
        <v>9</v>
      </c>
      <c r="B18" s="491" t="s">
        <v>24</v>
      </c>
      <c r="C18" s="80">
        <v>98</v>
      </c>
      <c r="D18" s="80">
        <v>462.7</v>
      </c>
      <c r="E18" s="80">
        <v>202.1</v>
      </c>
      <c r="F18" s="80">
        <v>21</v>
      </c>
      <c r="G18" s="80">
        <v>176</v>
      </c>
      <c r="H18" s="80">
        <v>29.2</v>
      </c>
      <c r="I18" s="80">
        <v>540</v>
      </c>
      <c r="J18" s="80">
        <v>68.2</v>
      </c>
      <c r="K18" s="80">
        <v>19.52</v>
      </c>
      <c r="L18" s="474"/>
      <c r="M18" s="474"/>
      <c r="N18" s="474"/>
    </row>
    <row r="19" spans="1:14" s="60" customFormat="1" ht="17.100000000000001" customHeight="1" x14ac:dyDescent="0.25">
      <c r="A19" s="490">
        <v>10</v>
      </c>
      <c r="B19" s="491" t="s">
        <v>25</v>
      </c>
      <c r="C19" s="80">
        <v>120</v>
      </c>
      <c r="D19" s="80">
        <v>1584</v>
      </c>
      <c r="E19" s="80">
        <v>6.82</v>
      </c>
      <c r="F19" s="80">
        <v>3</v>
      </c>
      <c r="G19" s="80">
        <v>172</v>
      </c>
      <c r="H19" s="80">
        <v>26</v>
      </c>
      <c r="I19" s="80">
        <v>0</v>
      </c>
      <c r="J19" s="80">
        <v>0</v>
      </c>
      <c r="K19" s="80">
        <v>0</v>
      </c>
      <c r="L19" s="474"/>
      <c r="M19" s="474"/>
      <c r="N19" s="474"/>
    </row>
    <row r="20" spans="1:14" s="60" customFormat="1" ht="17.100000000000001" customHeight="1" x14ac:dyDescent="0.25">
      <c r="A20" s="490">
        <v>11</v>
      </c>
      <c r="B20" s="491" t="s">
        <v>26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474"/>
      <c r="M20" s="474"/>
      <c r="N20" s="474"/>
    </row>
    <row r="21" spans="1:14" s="60" customFormat="1" ht="17.100000000000001" customHeight="1" x14ac:dyDescent="0.25">
      <c r="A21" s="490">
        <v>12</v>
      </c>
      <c r="B21" s="491" t="s">
        <v>27</v>
      </c>
      <c r="C21" s="80">
        <v>30</v>
      </c>
      <c r="D21" s="80">
        <v>1392</v>
      </c>
      <c r="E21" s="80">
        <v>205</v>
      </c>
      <c r="F21" s="80">
        <v>6</v>
      </c>
      <c r="G21" s="80">
        <v>32</v>
      </c>
      <c r="H21" s="80">
        <v>12</v>
      </c>
      <c r="I21" s="80">
        <v>10</v>
      </c>
      <c r="J21" s="80">
        <v>15</v>
      </c>
      <c r="K21" s="80">
        <v>4</v>
      </c>
      <c r="L21" s="474"/>
      <c r="M21" s="474"/>
      <c r="N21" s="474"/>
    </row>
    <row r="22" spans="1:14" s="60" customFormat="1" ht="17.100000000000001" customHeight="1" x14ac:dyDescent="0.25">
      <c r="A22" s="490">
        <v>13</v>
      </c>
      <c r="B22" s="491" t="s">
        <v>28</v>
      </c>
      <c r="C22" s="80">
        <v>530</v>
      </c>
      <c r="D22" s="80">
        <v>8505</v>
      </c>
      <c r="E22" s="80">
        <v>1995</v>
      </c>
      <c r="F22" s="80">
        <v>10</v>
      </c>
      <c r="G22" s="80">
        <v>380</v>
      </c>
      <c r="H22" s="80">
        <v>30</v>
      </c>
      <c r="I22" s="80">
        <v>2207</v>
      </c>
      <c r="J22" s="80">
        <v>383</v>
      </c>
      <c r="K22" s="80">
        <v>88</v>
      </c>
      <c r="L22" s="474"/>
      <c r="M22" s="474"/>
      <c r="N22" s="474"/>
    </row>
    <row r="23" spans="1:14" s="60" customFormat="1" ht="17.100000000000001" customHeight="1" x14ac:dyDescent="0.25">
      <c r="A23" s="490">
        <v>14</v>
      </c>
      <c r="B23" s="491" t="s">
        <v>29</v>
      </c>
      <c r="C23" s="80">
        <v>154</v>
      </c>
      <c r="D23" s="80">
        <v>11157.54</v>
      </c>
      <c r="E23" s="80">
        <v>2276.9</v>
      </c>
      <c r="F23" s="80">
        <v>101</v>
      </c>
      <c r="G23" s="80">
        <v>106162.69</v>
      </c>
      <c r="H23" s="80">
        <v>3344.3</v>
      </c>
      <c r="I23" s="80">
        <v>4062</v>
      </c>
      <c r="J23" s="80">
        <v>2097.73</v>
      </c>
      <c r="K23" s="80">
        <v>13.2</v>
      </c>
      <c r="L23" s="474"/>
      <c r="M23" s="474"/>
      <c r="N23" s="474"/>
    </row>
    <row r="24" spans="1:14" s="60" customFormat="1" ht="17.100000000000001" customHeight="1" x14ac:dyDescent="0.25">
      <c r="A24" s="490">
        <v>15</v>
      </c>
      <c r="B24" s="491" t="s">
        <v>30</v>
      </c>
      <c r="C24" s="80">
        <v>21</v>
      </c>
      <c r="D24" s="80">
        <v>1186.3499999999999</v>
      </c>
      <c r="E24" s="80">
        <v>20.73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474"/>
      <c r="M24" s="474"/>
      <c r="N24" s="474"/>
    </row>
    <row r="25" spans="1:14" s="60" customFormat="1" ht="17.100000000000001" customHeight="1" x14ac:dyDescent="0.25">
      <c r="A25" s="490">
        <v>16</v>
      </c>
      <c r="B25" s="491" t="s">
        <v>31</v>
      </c>
      <c r="C25" s="80">
        <v>305</v>
      </c>
      <c r="D25" s="80">
        <v>19954</v>
      </c>
      <c r="E25" s="80">
        <v>7505</v>
      </c>
      <c r="F25" s="80">
        <v>62</v>
      </c>
      <c r="G25" s="80">
        <v>9045</v>
      </c>
      <c r="H25" s="80">
        <v>264</v>
      </c>
      <c r="I25" s="80">
        <v>370</v>
      </c>
      <c r="J25" s="80">
        <v>508</v>
      </c>
      <c r="K25" s="80">
        <v>20</v>
      </c>
      <c r="L25" s="474"/>
      <c r="M25" s="474"/>
      <c r="N25" s="474"/>
    </row>
    <row r="26" spans="1:14" s="60" customFormat="1" ht="17.100000000000001" customHeight="1" x14ac:dyDescent="0.25">
      <c r="A26" s="490">
        <v>17</v>
      </c>
      <c r="B26" s="491" t="s">
        <v>32</v>
      </c>
      <c r="C26" s="78">
        <v>106</v>
      </c>
      <c r="D26" s="78">
        <v>16726.419999999998</v>
      </c>
      <c r="E26" s="78">
        <v>2136.6</v>
      </c>
      <c r="F26" s="78">
        <v>5</v>
      </c>
      <c r="G26" s="78">
        <v>579.30999999999995</v>
      </c>
      <c r="H26" s="78">
        <v>0</v>
      </c>
      <c r="I26" s="78">
        <v>1149</v>
      </c>
      <c r="J26" s="78">
        <v>1503.3</v>
      </c>
      <c r="K26" s="78">
        <v>43.31</v>
      </c>
      <c r="L26" s="474"/>
      <c r="M26" s="474"/>
      <c r="N26" s="474"/>
    </row>
    <row r="27" spans="1:14" s="60" customFormat="1" ht="17.100000000000001" customHeight="1" x14ac:dyDescent="0.25">
      <c r="A27" s="490">
        <v>18</v>
      </c>
      <c r="B27" s="491" t="s">
        <v>33</v>
      </c>
      <c r="C27" s="80">
        <v>68</v>
      </c>
      <c r="D27" s="80">
        <v>978</v>
      </c>
      <c r="E27" s="80">
        <v>98</v>
      </c>
      <c r="F27" s="80">
        <v>21</v>
      </c>
      <c r="G27" s="80">
        <v>497</v>
      </c>
      <c r="H27" s="80">
        <v>104</v>
      </c>
      <c r="I27" s="80">
        <v>63</v>
      </c>
      <c r="J27" s="80">
        <v>91</v>
      </c>
      <c r="K27" s="80">
        <v>21</v>
      </c>
      <c r="L27" s="474"/>
      <c r="M27" s="474"/>
      <c r="N27" s="474"/>
    </row>
    <row r="28" spans="1:14" s="495" customFormat="1" ht="17.100000000000001" customHeight="1" x14ac:dyDescent="0.4">
      <c r="A28" s="492"/>
      <c r="B28" s="493" t="s">
        <v>34</v>
      </c>
      <c r="C28" s="75">
        <f t="shared" ref="C28:K28" si="1">SUM(C14:C27)</f>
        <v>3074</v>
      </c>
      <c r="D28" s="75">
        <f t="shared" si="1"/>
        <v>151387.87</v>
      </c>
      <c r="E28" s="75">
        <f t="shared" si="1"/>
        <v>28482.399999999998</v>
      </c>
      <c r="F28" s="75">
        <f t="shared" si="1"/>
        <v>511</v>
      </c>
      <c r="G28" s="75">
        <f t="shared" si="1"/>
        <v>221011.96</v>
      </c>
      <c r="H28" s="75">
        <f t="shared" si="1"/>
        <v>5141.1000000000004</v>
      </c>
      <c r="I28" s="75">
        <f t="shared" si="1"/>
        <v>18592</v>
      </c>
      <c r="J28" s="75">
        <f t="shared" si="1"/>
        <v>18435.079999999998</v>
      </c>
      <c r="K28" s="75">
        <f t="shared" si="1"/>
        <v>317.20999999999998</v>
      </c>
      <c r="L28" s="494"/>
      <c r="M28" s="494"/>
      <c r="N28" s="494"/>
    </row>
    <row r="29" spans="1:14" ht="17.100000000000001" customHeight="1" x14ac:dyDescent="0.25">
      <c r="A29" s="490" t="s">
        <v>35</v>
      </c>
      <c r="B29" s="491" t="s">
        <v>36</v>
      </c>
      <c r="C29" s="80"/>
      <c r="D29" s="80"/>
      <c r="E29" s="80"/>
      <c r="F29" s="80"/>
      <c r="G29" s="80"/>
      <c r="H29" s="80"/>
      <c r="I29" s="80"/>
      <c r="J29" s="80"/>
      <c r="K29" s="80"/>
      <c r="L29" s="474"/>
      <c r="M29" s="474"/>
      <c r="N29" s="474"/>
    </row>
    <row r="30" spans="1:14" s="60" customFormat="1" ht="17.100000000000001" customHeight="1" x14ac:dyDescent="0.25">
      <c r="A30" s="490">
        <v>19</v>
      </c>
      <c r="B30" s="491" t="s">
        <v>37</v>
      </c>
      <c r="C30" s="80">
        <v>199</v>
      </c>
      <c r="D30" s="80">
        <v>7856</v>
      </c>
      <c r="E30" s="80">
        <v>2285</v>
      </c>
      <c r="F30" s="80">
        <v>110</v>
      </c>
      <c r="G30" s="80">
        <v>7875</v>
      </c>
      <c r="H30" s="80">
        <v>2914</v>
      </c>
      <c r="I30" s="80">
        <v>194</v>
      </c>
      <c r="J30" s="80">
        <v>426</v>
      </c>
      <c r="K30" s="80">
        <v>13.35</v>
      </c>
      <c r="L30" s="474"/>
      <c r="M30" s="474"/>
      <c r="N30" s="474"/>
    </row>
    <row r="31" spans="1:14" s="60" customFormat="1" ht="17.100000000000001" customHeight="1" x14ac:dyDescent="0.25">
      <c r="A31" s="490">
        <v>20</v>
      </c>
      <c r="B31" s="491" t="s">
        <v>38</v>
      </c>
      <c r="C31" s="78">
        <v>307</v>
      </c>
      <c r="D31" s="78">
        <v>14016.35</v>
      </c>
      <c r="E31" s="78">
        <v>2102.4</v>
      </c>
      <c r="F31" s="78">
        <v>149</v>
      </c>
      <c r="G31" s="78">
        <v>13344.39</v>
      </c>
      <c r="H31" s="78">
        <v>957.37</v>
      </c>
      <c r="I31" s="78">
        <v>34</v>
      </c>
      <c r="J31" s="78">
        <v>68.069999999999993</v>
      </c>
      <c r="K31" s="78">
        <v>12.24</v>
      </c>
      <c r="L31" s="474"/>
      <c r="M31" s="474"/>
      <c r="N31" s="474"/>
    </row>
    <row r="32" spans="1:14" s="60" customFormat="1" ht="17.100000000000001" customHeight="1" x14ac:dyDescent="0.25">
      <c r="A32" s="490">
        <v>21</v>
      </c>
      <c r="B32" s="491" t="s">
        <v>39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474"/>
      <c r="M32" s="474"/>
      <c r="N32" s="474"/>
    </row>
    <row r="33" spans="1:14" s="60" customFormat="1" ht="17.100000000000001" customHeight="1" x14ac:dyDescent="0.25">
      <c r="A33" s="490">
        <v>22</v>
      </c>
      <c r="B33" s="491" t="s">
        <v>40</v>
      </c>
      <c r="C33" s="80">
        <v>0</v>
      </c>
      <c r="D33" s="80">
        <v>0</v>
      </c>
      <c r="E33" s="80">
        <v>0</v>
      </c>
      <c r="F33" s="80">
        <v>120</v>
      </c>
      <c r="G33" s="80">
        <v>5121.7939999999999</v>
      </c>
      <c r="H33" s="80">
        <v>2647.2</v>
      </c>
      <c r="I33" s="80">
        <v>0</v>
      </c>
      <c r="J33" s="80">
        <v>0</v>
      </c>
      <c r="K33" s="80">
        <v>0</v>
      </c>
      <c r="L33" s="474"/>
      <c r="M33" s="474"/>
      <c r="N33" s="474"/>
    </row>
    <row r="34" spans="1:14" s="60" customFormat="1" ht="17.100000000000001" customHeight="1" x14ac:dyDescent="0.25">
      <c r="A34" s="490">
        <v>23</v>
      </c>
      <c r="B34" s="491" t="s">
        <v>41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474"/>
      <c r="M34" s="474"/>
      <c r="N34" s="474"/>
    </row>
    <row r="35" spans="1:14" s="60" customFormat="1" ht="17.100000000000001" customHeight="1" x14ac:dyDescent="0.25">
      <c r="A35" s="490">
        <v>24</v>
      </c>
      <c r="B35" s="491" t="s">
        <v>42</v>
      </c>
      <c r="C35" s="80">
        <v>13</v>
      </c>
      <c r="D35" s="80">
        <v>431</v>
      </c>
      <c r="E35" s="80">
        <v>431</v>
      </c>
      <c r="F35" s="80">
        <v>26</v>
      </c>
      <c r="G35" s="80">
        <v>6082</v>
      </c>
      <c r="H35" s="80">
        <v>60</v>
      </c>
      <c r="I35" s="80">
        <v>0</v>
      </c>
      <c r="J35" s="80">
        <v>0</v>
      </c>
      <c r="K35" s="80">
        <v>0</v>
      </c>
      <c r="L35" s="474"/>
      <c r="M35" s="474"/>
      <c r="N35" s="474"/>
    </row>
    <row r="36" spans="1:14" s="60" customFormat="1" ht="17.100000000000001" customHeight="1" x14ac:dyDescent="0.25">
      <c r="A36" s="490">
        <v>25</v>
      </c>
      <c r="B36" s="491" t="s">
        <v>43</v>
      </c>
      <c r="C36" s="78">
        <v>83</v>
      </c>
      <c r="D36" s="78">
        <v>2058.89</v>
      </c>
      <c r="E36" s="78">
        <v>132.91</v>
      </c>
      <c r="F36" s="78">
        <v>39</v>
      </c>
      <c r="G36" s="78">
        <v>1363.09</v>
      </c>
      <c r="H36" s="78">
        <v>195.58</v>
      </c>
      <c r="I36" s="78">
        <v>1</v>
      </c>
      <c r="J36" s="78">
        <v>3.94</v>
      </c>
      <c r="K36" s="78">
        <v>3.94</v>
      </c>
      <c r="L36" s="474"/>
      <c r="M36" s="474"/>
      <c r="N36" s="474"/>
    </row>
    <row r="37" spans="1:14" s="60" customFormat="1" ht="17.100000000000001" customHeight="1" x14ac:dyDescent="0.25">
      <c r="A37" s="490">
        <v>26</v>
      </c>
      <c r="B37" s="491" t="s">
        <v>44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474"/>
      <c r="M37" s="474"/>
      <c r="N37" s="474"/>
    </row>
    <row r="38" spans="1:14" s="60" customFormat="1" ht="17.100000000000001" customHeight="1" x14ac:dyDescent="0.25">
      <c r="A38" s="490">
        <v>27</v>
      </c>
      <c r="B38" s="491" t="s">
        <v>45</v>
      </c>
      <c r="C38" s="80">
        <v>13</v>
      </c>
      <c r="D38" s="80">
        <v>1216.19</v>
      </c>
      <c r="E38" s="80">
        <v>0.19</v>
      </c>
      <c r="F38" s="80">
        <v>1</v>
      </c>
      <c r="G38" s="80">
        <v>16.55</v>
      </c>
      <c r="H38" s="80">
        <v>15.5</v>
      </c>
      <c r="I38" s="80">
        <v>0</v>
      </c>
      <c r="J38" s="80">
        <v>0</v>
      </c>
      <c r="K38" s="80">
        <v>0</v>
      </c>
      <c r="L38" s="474"/>
      <c r="M38" s="474"/>
      <c r="N38" s="474"/>
    </row>
    <row r="39" spans="1:14" s="60" customFormat="1" ht="17.100000000000001" customHeight="1" x14ac:dyDescent="0.25">
      <c r="A39" s="490">
        <v>28</v>
      </c>
      <c r="B39" s="491" t="s">
        <v>46</v>
      </c>
      <c r="C39" s="80">
        <v>35</v>
      </c>
      <c r="D39" s="80">
        <v>1598.62</v>
      </c>
      <c r="E39" s="80">
        <v>0</v>
      </c>
      <c r="F39" s="80">
        <v>33</v>
      </c>
      <c r="G39" s="80">
        <v>16023.18</v>
      </c>
      <c r="H39" s="80">
        <v>13310</v>
      </c>
      <c r="I39" s="80">
        <v>0</v>
      </c>
      <c r="J39" s="80">
        <v>3.1</v>
      </c>
      <c r="K39" s="80">
        <v>0</v>
      </c>
      <c r="L39" s="474"/>
      <c r="M39" s="474"/>
      <c r="N39" s="474"/>
    </row>
    <row r="40" spans="1:14" s="60" customFormat="1" ht="17.100000000000001" customHeight="1" x14ac:dyDescent="0.25">
      <c r="A40" s="490">
        <v>29</v>
      </c>
      <c r="B40" s="491" t="s">
        <v>47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474"/>
      <c r="M40" s="474"/>
      <c r="N40" s="474"/>
    </row>
    <row r="41" spans="1:14" s="60" customFormat="1" ht="17.100000000000001" customHeight="1" x14ac:dyDescent="0.25">
      <c r="A41" s="490">
        <v>30</v>
      </c>
      <c r="B41" s="491" t="s">
        <v>48</v>
      </c>
      <c r="C41" s="78">
        <v>89</v>
      </c>
      <c r="D41" s="78">
        <v>5042</v>
      </c>
      <c r="E41" s="78">
        <v>3100</v>
      </c>
      <c r="F41" s="78">
        <v>0</v>
      </c>
      <c r="G41" s="78">
        <v>8865.67</v>
      </c>
      <c r="H41" s="78">
        <v>1195.4000000000001</v>
      </c>
      <c r="I41" s="78">
        <v>0</v>
      </c>
      <c r="J41" s="78">
        <v>0</v>
      </c>
      <c r="K41" s="78">
        <v>0</v>
      </c>
      <c r="L41" s="474"/>
      <c r="M41" s="474"/>
      <c r="N41" s="474"/>
    </row>
    <row r="42" spans="1:14" s="60" customFormat="1" ht="17.100000000000001" customHeight="1" x14ac:dyDescent="0.25">
      <c r="A42" s="490">
        <v>31</v>
      </c>
      <c r="B42" s="491" t="s">
        <v>49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474"/>
      <c r="M42" s="474"/>
      <c r="N42" s="474"/>
    </row>
    <row r="43" spans="1:14" s="60" customFormat="1" ht="17.100000000000001" customHeight="1" x14ac:dyDescent="0.25">
      <c r="A43" s="490">
        <v>32</v>
      </c>
      <c r="B43" s="491" t="s">
        <v>50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474"/>
      <c r="M43" s="474"/>
      <c r="N43" s="474"/>
    </row>
    <row r="44" spans="1:14" s="60" customFormat="1" ht="17.100000000000001" customHeight="1" x14ac:dyDescent="0.25">
      <c r="A44" s="490">
        <v>33</v>
      </c>
      <c r="B44" s="491" t="s">
        <v>51</v>
      </c>
      <c r="C44" s="80">
        <v>31</v>
      </c>
      <c r="D44" s="80">
        <v>1100.3800000000001</v>
      </c>
      <c r="E44" s="80">
        <v>101.56</v>
      </c>
      <c r="F44" s="80">
        <v>51</v>
      </c>
      <c r="G44" s="80">
        <v>1664.53</v>
      </c>
      <c r="H44" s="80">
        <v>118.33</v>
      </c>
      <c r="I44" s="80">
        <v>4211</v>
      </c>
      <c r="J44" s="80">
        <v>2021.94</v>
      </c>
      <c r="K44" s="80">
        <v>1</v>
      </c>
      <c r="L44" s="474"/>
      <c r="M44" s="474"/>
      <c r="N44" s="474"/>
    </row>
    <row r="45" spans="1:14" s="60" customFormat="1" ht="17.100000000000001" customHeight="1" x14ac:dyDescent="0.25">
      <c r="A45" s="490">
        <v>34</v>
      </c>
      <c r="B45" s="491" t="s">
        <v>52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474"/>
      <c r="M45" s="474"/>
      <c r="N45" s="474"/>
    </row>
    <row r="46" spans="1:14" s="60" customFormat="1" ht="17.100000000000001" customHeight="1" x14ac:dyDescent="0.25">
      <c r="A46" s="490">
        <v>35</v>
      </c>
      <c r="B46" s="491" t="s">
        <v>53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474"/>
      <c r="M46" s="474"/>
      <c r="N46" s="474"/>
    </row>
    <row r="47" spans="1:14" s="60" customFormat="1" ht="17.100000000000001" customHeight="1" x14ac:dyDescent="0.25">
      <c r="A47" s="490">
        <v>36</v>
      </c>
      <c r="B47" s="491" t="s">
        <v>54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474"/>
      <c r="M47" s="474"/>
      <c r="N47" s="474"/>
    </row>
    <row r="48" spans="1:14" s="60" customFormat="1" ht="17.100000000000001" customHeight="1" x14ac:dyDescent="0.25">
      <c r="A48" s="490">
        <v>37</v>
      </c>
      <c r="B48" s="491" t="s">
        <v>55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474"/>
      <c r="M48" s="474"/>
      <c r="N48" s="474"/>
    </row>
    <row r="49" spans="1:14" s="60" customFormat="1" ht="17.100000000000001" customHeight="1" x14ac:dyDescent="0.25">
      <c r="A49" s="490">
        <v>38</v>
      </c>
      <c r="B49" s="491" t="s">
        <v>56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474"/>
      <c r="M49" s="474"/>
      <c r="N49" s="474"/>
    </row>
    <row r="50" spans="1:14" s="60" customFormat="1" ht="17.100000000000001" customHeight="1" x14ac:dyDescent="0.25">
      <c r="A50" s="490">
        <v>39</v>
      </c>
      <c r="B50" s="491" t="s">
        <v>57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474"/>
      <c r="M50" s="474"/>
      <c r="N50" s="474"/>
    </row>
    <row r="51" spans="1:14" s="489" customFormat="1" ht="17.100000000000001" customHeight="1" x14ac:dyDescent="0.25">
      <c r="A51" s="492"/>
      <c r="B51" s="493" t="s">
        <v>58</v>
      </c>
      <c r="C51" s="75">
        <f>SUM(C30:C50)</f>
        <v>770</v>
      </c>
      <c r="D51" s="75">
        <f t="shared" ref="D51:K51" si="2">SUM(D30:D50)</f>
        <v>33319.429999999993</v>
      </c>
      <c r="E51" s="75">
        <f t="shared" si="2"/>
        <v>8153.0599999999995</v>
      </c>
      <c r="F51" s="75">
        <f t="shared" si="2"/>
        <v>529</v>
      </c>
      <c r="G51" s="75">
        <f t="shared" si="2"/>
        <v>60356.203999999998</v>
      </c>
      <c r="H51" s="75">
        <f t="shared" si="2"/>
        <v>21413.380000000005</v>
      </c>
      <c r="I51" s="75">
        <f t="shared" si="2"/>
        <v>4440</v>
      </c>
      <c r="J51" s="75">
        <f t="shared" si="2"/>
        <v>2523.0500000000002</v>
      </c>
      <c r="K51" s="75">
        <f t="shared" si="2"/>
        <v>30.53</v>
      </c>
      <c r="L51" s="488"/>
      <c r="M51" s="488"/>
      <c r="N51" s="488"/>
    </row>
    <row r="52" spans="1:14" ht="17.100000000000001" customHeight="1" x14ac:dyDescent="0.25">
      <c r="A52" s="490" t="s">
        <v>59</v>
      </c>
      <c r="B52" s="491" t="s">
        <v>60</v>
      </c>
      <c r="C52" s="496"/>
      <c r="D52" s="496"/>
      <c r="E52" s="496"/>
      <c r="F52" s="496"/>
      <c r="G52" s="496"/>
      <c r="H52" s="496"/>
      <c r="I52" s="496"/>
      <c r="J52" s="496"/>
      <c r="K52" s="496"/>
      <c r="L52" s="474"/>
      <c r="M52" s="474"/>
      <c r="N52" s="474"/>
    </row>
    <row r="53" spans="1:14" s="60" customFormat="1" ht="17.100000000000001" customHeight="1" x14ac:dyDescent="0.25">
      <c r="A53" s="490">
        <v>40</v>
      </c>
      <c r="B53" s="491" t="s">
        <v>61</v>
      </c>
      <c r="C53" s="80">
        <v>2831</v>
      </c>
      <c r="D53" s="80">
        <v>26702</v>
      </c>
      <c r="E53" s="80">
        <v>2945</v>
      </c>
      <c r="F53" s="80">
        <v>1872</v>
      </c>
      <c r="G53" s="80">
        <v>23324</v>
      </c>
      <c r="H53" s="80">
        <v>3156</v>
      </c>
      <c r="I53" s="80">
        <v>288</v>
      </c>
      <c r="J53" s="80">
        <v>1387</v>
      </c>
      <c r="K53" s="80">
        <v>521</v>
      </c>
      <c r="L53" s="474"/>
      <c r="M53" s="474"/>
      <c r="N53" s="474"/>
    </row>
    <row r="54" spans="1:14" s="60" customFormat="1" ht="17.100000000000001" customHeight="1" x14ac:dyDescent="0.25">
      <c r="A54" s="490">
        <v>41</v>
      </c>
      <c r="B54" s="491" t="s">
        <v>62</v>
      </c>
      <c r="C54" s="80">
        <v>2352</v>
      </c>
      <c r="D54" s="80">
        <v>12568.32</v>
      </c>
      <c r="E54" s="80">
        <v>3582.3</v>
      </c>
      <c r="F54" s="80">
        <v>76</v>
      </c>
      <c r="G54" s="80">
        <v>2334</v>
      </c>
      <c r="H54" s="80">
        <v>81.17</v>
      </c>
      <c r="I54" s="80">
        <v>587</v>
      </c>
      <c r="J54" s="80">
        <v>433.57</v>
      </c>
      <c r="K54" s="80">
        <v>63.91</v>
      </c>
      <c r="L54" s="474"/>
      <c r="M54" s="474"/>
      <c r="N54" s="474"/>
    </row>
    <row r="55" spans="1:14" s="498" customFormat="1" ht="17.100000000000001" customHeight="1" x14ac:dyDescent="0.3">
      <c r="A55" s="492"/>
      <c r="B55" s="493" t="s">
        <v>63</v>
      </c>
      <c r="C55" s="75">
        <f t="shared" ref="C55:K55" si="3">SUM(C53:C54)</f>
        <v>5183</v>
      </c>
      <c r="D55" s="75">
        <f t="shared" si="3"/>
        <v>39270.32</v>
      </c>
      <c r="E55" s="75">
        <f t="shared" si="3"/>
        <v>6527.3</v>
      </c>
      <c r="F55" s="75">
        <f t="shared" si="3"/>
        <v>1948</v>
      </c>
      <c r="G55" s="75">
        <f t="shared" si="3"/>
        <v>25658</v>
      </c>
      <c r="H55" s="75">
        <f t="shared" si="3"/>
        <v>3237.17</v>
      </c>
      <c r="I55" s="75">
        <f t="shared" si="3"/>
        <v>875</v>
      </c>
      <c r="J55" s="75">
        <f t="shared" si="3"/>
        <v>1820.57</v>
      </c>
      <c r="K55" s="75">
        <f t="shared" si="3"/>
        <v>584.91</v>
      </c>
      <c r="L55" s="497"/>
      <c r="M55" s="497"/>
      <c r="N55" s="497"/>
    </row>
    <row r="56" spans="1:14" s="489" customFormat="1" ht="17.100000000000001" customHeight="1" x14ac:dyDescent="0.25">
      <c r="A56" s="499" t="s">
        <v>644</v>
      </c>
      <c r="B56" s="493"/>
      <c r="C56" s="75">
        <f t="shared" ref="C56:K56" si="4">SUM(C12,C28,C51,C55)</f>
        <v>19810</v>
      </c>
      <c r="D56" s="75">
        <f t="shared" si="4"/>
        <v>396775.62</v>
      </c>
      <c r="E56" s="75">
        <f t="shared" si="4"/>
        <v>74346.759999999995</v>
      </c>
      <c r="F56" s="75">
        <f t="shared" si="4"/>
        <v>9362</v>
      </c>
      <c r="G56" s="75">
        <f t="shared" si="4"/>
        <v>648115.16399999999</v>
      </c>
      <c r="H56" s="75">
        <f t="shared" si="4"/>
        <v>71392.650000000009</v>
      </c>
      <c r="I56" s="75">
        <f t="shared" si="4"/>
        <v>1014319</v>
      </c>
      <c r="J56" s="75">
        <f t="shared" si="4"/>
        <v>2027389.7000000002</v>
      </c>
      <c r="K56" s="75">
        <f t="shared" si="4"/>
        <v>12409.65</v>
      </c>
      <c r="L56" s="488"/>
      <c r="M56" s="488"/>
      <c r="N56" s="488"/>
    </row>
    <row r="57" spans="1:14" s="489" customFormat="1" ht="17.100000000000001" customHeight="1" x14ac:dyDescent="0.25">
      <c r="A57" s="492"/>
      <c r="B57" s="493" t="s">
        <v>616</v>
      </c>
      <c r="C57" s="75">
        <f t="shared" ref="C57:K57" si="5">SUM(C12,C28,C51)</f>
        <v>14627</v>
      </c>
      <c r="D57" s="75">
        <f t="shared" si="5"/>
        <v>357505.3</v>
      </c>
      <c r="E57" s="75">
        <f t="shared" si="5"/>
        <v>67819.459999999992</v>
      </c>
      <c r="F57" s="75">
        <f t="shared" si="5"/>
        <v>7414</v>
      </c>
      <c r="G57" s="75">
        <f t="shared" si="5"/>
        <v>622457.16399999999</v>
      </c>
      <c r="H57" s="75">
        <f t="shared" si="5"/>
        <v>68155.48000000001</v>
      </c>
      <c r="I57" s="75">
        <f t="shared" si="5"/>
        <v>1013444</v>
      </c>
      <c r="J57" s="75">
        <f t="shared" si="5"/>
        <v>2025569.1300000001</v>
      </c>
      <c r="K57" s="75">
        <f t="shared" si="5"/>
        <v>11824.74</v>
      </c>
      <c r="L57" s="488"/>
      <c r="M57" s="488"/>
      <c r="N57" s="488"/>
    </row>
    <row r="58" spans="1:14" s="478" customFormat="1" ht="17.100000000000001" customHeight="1" x14ac:dyDescent="0.25">
      <c r="A58" s="492" t="s">
        <v>66</v>
      </c>
      <c r="B58" s="493" t="s">
        <v>67</v>
      </c>
      <c r="C58" s="83"/>
      <c r="D58" s="83"/>
      <c r="E58" s="83"/>
      <c r="F58" s="83"/>
      <c r="G58" s="83"/>
      <c r="H58" s="83"/>
      <c r="I58" s="83"/>
      <c r="J58" s="83"/>
      <c r="K58" s="83"/>
      <c r="L58" s="477"/>
      <c r="M58" s="477"/>
      <c r="N58" s="477"/>
    </row>
    <row r="59" spans="1:14" s="60" customFormat="1" ht="17.100000000000001" customHeight="1" x14ac:dyDescent="0.25">
      <c r="A59" s="490">
        <v>42</v>
      </c>
      <c r="B59" s="491" t="s">
        <v>68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474"/>
      <c r="M59" s="474"/>
      <c r="N59" s="474"/>
    </row>
    <row r="60" spans="1:14" s="60" customFormat="1" ht="17.100000000000001" customHeight="1" x14ac:dyDescent="0.25">
      <c r="A60" s="490">
        <v>43</v>
      </c>
      <c r="B60" s="491" t="s">
        <v>69</v>
      </c>
      <c r="C60" s="500">
        <v>4</v>
      </c>
      <c r="D60" s="500">
        <v>37250</v>
      </c>
      <c r="E60" s="500">
        <v>0</v>
      </c>
      <c r="F60" s="500">
        <v>0</v>
      </c>
      <c r="G60" s="500">
        <v>0</v>
      </c>
      <c r="H60" s="500">
        <v>0</v>
      </c>
      <c r="I60" s="500">
        <v>0</v>
      </c>
      <c r="J60" s="500">
        <v>0</v>
      </c>
      <c r="K60" s="500">
        <v>0</v>
      </c>
      <c r="L60" s="474"/>
      <c r="M60" s="474"/>
      <c r="N60" s="474"/>
    </row>
    <row r="61" spans="1:14" ht="17.100000000000001" customHeight="1" x14ac:dyDescent="0.25">
      <c r="A61" s="490">
        <v>44</v>
      </c>
      <c r="B61" s="491" t="s">
        <v>70</v>
      </c>
      <c r="C61" s="500">
        <v>0</v>
      </c>
      <c r="D61" s="500">
        <v>0</v>
      </c>
      <c r="E61" s="500">
        <v>0</v>
      </c>
      <c r="F61" s="500">
        <v>0</v>
      </c>
      <c r="G61" s="500">
        <v>0</v>
      </c>
      <c r="H61" s="500">
        <v>0</v>
      </c>
      <c r="I61" s="500">
        <v>0</v>
      </c>
      <c r="J61" s="500">
        <v>0</v>
      </c>
      <c r="K61" s="500">
        <v>0</v>
      </c>
      <c r="L61" s="474"/>
      <c r="M61" s="474"/>
      <c r="N61" s="474"/>
    </row>
    <row r="62" spans="1:14" s="478" customFormat="1" ht="17.100000000000001" customHeight="1" x14ac:dyDescent="0.25">
      <c r="A62" s="492"/>
      <c r="B62" s="493" t="s">
        <v>71</v>
      </c>
      <c r="C62" s="75">
        <f>SUM(C59:C61)</f>
        <v>4</v>
      </c>
      <c r="D62" s="75">
        <f t="shared" ref="D62:K62" si="6">SUM(D59:D61)</f>
        <v>37250</v>
      </c>
      <c r="E62" s="75">
        <f t="shared" si="6"/>
        <v>0</v>
      </c>
      <c r="F62" s="75">
        <f t="shared" si="6"/>
        <v>0</v>
      </c>
      <c r="G62" s="75">
        <f t="shared" si="6"/>
        <v>0</v>
      </c>
      <c r="H62" s="75">
        <f t="shared" si="6"/>
        <v>0</v>
      </c>
      <c r="I62" s="75">
        <f t="shared" si="6"/>
        <v>0</v>
      </c>
      <c r="J62" s="75">
        <f t="shared" si="6"/>
        <v>0</v>
      </c>
      <c r="K62" s="75">
        <f t="shared" si="6"/>
        <v>0</v>
      </c>
      <c r="L62" s="477"/>
      <c r="M62" s="477"/>
      <c r="N62" s="477"/>
    </row>
    <row r="63" spans="1:14" s="60" customFormat="1" ht="17.100000000000001" customHeight="1" x14ac:dyDescent="0.25">
      <c r="A63" s="490">
        <v>45</v>
      </c>
      <c r="B63" s="491" t="s">
        <v>73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474"/>
      <c r="M63" s="474"/>
      <c r="N63" s="474"/>
    </row>
    <row r="64" spans="1:14" s="478" customFormat="1" ht="17.100000000000001" customHeight="1" x14ac:dyDescent="0.25">
      <c r="A64" s="492"/>
      <c r="B64" s="493" t="s">
        <v>74</v>
      </c>
      <c r="C64" s="83">
        <f t="shared" ref="C64:K64" si="7">SUM(C63)</f>
        <v>0</v>
      </c>
      <c r="D64" s="83">
        <f t="shared" si="7"/>
        <v>0</v>
      </c>
      <c r="E64" s="83">
        <f t="shared" si="7"/>
        <v>0</v>
      </c>
      <c r="F64" s="83">
        <f t="shared" si="7"/>
        <v>0</v>
      </c>
      <c r="G64" s="83">
        <f t="shared" si="7"/>
        <v>0</v>
      </c>
      <c r="H64" s="83">
        <f t="shared" si="7"/>
        <v>0</v>
      </c>
      <c r="I64" s="83">
        <f t="shared" si="7"/>
        <v>0</v>
      </c>
      <c r="J64" s="83">
        <f t="shared" si="7"/>
        <v>0</v>
      </c>
      <c r="K64" s="83">
        <f t="shared" si="7"/>
        <v>0</v>
      </c>
      <c r="L64" s="477"/>
      <c r="M64" s="477"/>
      <c r="N64" s="477"/>
    </row>
    <row r="65" spans="1:14" s="478" customFormat="1" ht="17.100000000000001" customHeight="1" x14ac:dyDescent="0.25">
      <c r="A65" s="490" t="s">
        <v>75</v>
      </c>
      <c r="B65" s="491" t="s">
        <v>605</v>
      </c>
      <c r="C65" s="80"/>
      <c r="D65" s="80"/>
      <c r="E65" s="80"/>
      <c r="F65" s="80"/>
      <c r="G65" s="80"/>
      <c r="H65" s="80"/>
      <c r="I65" s="80"/>
      <c r="J65" s="80"/>
      <c r="K65" s="80"/>
      <c r="L65" s="477"/>
      <c r="M65" s="477"/>
      <c r="N65" s="477"/>
    </row>
    <row r="66" spans="1:14" s="478" customFormat="1" ht="17.100000000000001" customHeight="1" x14ac:dyDescent="0.25">
      <c r="A66" s="490">
        <v>46</v>
      </c>
      <c r="B66" s="491" t="s">
        <v>77</v>
      </c>
      <c r="C66" s="80">
        <v>227</v>
      </c>
      <c r="D66" s="80">
        <v>1685.48</v>
      </c>
      <c r="E66" s="80">
        <v>196.49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477"/>
      <c r="M66" s="477"/>
      <c r="N66" s="477"/>
    </row>
    <row r="67" spans="1:14" s="478" customFormat="1" ht="17.100000000000001" customHeight="1" x14ac:dyDescent="0.25">
      <c r="A67" s="490">
        <v>47</v>
      </c>
      <c r="B67" s="491" t="s">
        <v>78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477"/>
      <c r="M67" s="477"/>
      <c r="N67" s="477"/>
    </row>
    <row r="68" spans="1:14" s="478" customFormat="1" ht="17.100000000000001" customHeight="1" x14ac:dyDescent="0.25">
      <c r="A68" s="492"/>
      <c r="B68" s="493" t="s">
        <v>595</v>
      </c>
      <c r="C68" s="83">
        <f>SUM(C66:C67)</f>
        <v>227</v>
      </c>
      <c r="D68" s="83">
        <f t="shared" ref="D68:K68" si="8">SUM(D66:D67)</f>
        <v>1685.48</v>
      </c>
      <c r="E68" s="83">
        <f t="shared" si="8"/>
        <v>196.49</v>
      </c>
      <c r="F68" s="83">
        <f t="shared" si="8"/>
        <v>0</v>
      </c>
      <c r="G68" s="83">
        <f t="shared" si="8"/>
        <v>0</v>
      </c>
      <c r="H68" s="83">
        <f t="shared" si="8"/>
        <v>0</v>
      </c>
      <c r="I68" s="83">
        <f t="shared" si="8"/>
        <v>0</v>
      </c>
      <c r="J68" s="83">
        <f t="shared" si="8"/>
        <v>0</v>
      </c>
      <c r="K68" s="83">
        <f t="shared" si="8"/>
        <v>0</v>
      </c>
      <c r="L68" s="477"/>
      <c r="M68" s="477"/>
      <c r="N68" s="477"/>
    </row>
    <row r="69" spans="1:14" s="478" customFormat="1" ht="17.100000000000001" customHeight="1" x14ac:dyDescent="0.25">
      <c r="A69" s="490" t="s">
        <v>80</v>
      </c>
      <c r="B69" s="493" t="s">
        <v>81</v>
      </c>
      <c r="C69" s="83"/>
      <c r="D69" s="83"/>
      <c r="E69" s="83"/>
      <c r="F69" s="83"/>
      <c r="G69" s="83"/>
      <c r="H69" s="83"/>
      <c r="I69" s="83"/>
      <c r="J69" s="83"/>
      <c r="K69" s="83"/>
      <c r="L69" s="477"/>
      <c r="M69" s="477"/>
      <c r="N69" s="477"/>
    </row>
    <row r="70" spans="1:14" s="478" customFormat="1" ht="15.75" customHeight="1" x14ac:dyDescent="0.25">
      <c r="A70" s="492">
        <v>1</v>
      </c>
      <c r="B70" s="491" t="s">
        <v>82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477"/>
      <c r="M70" s="477"/>
      <c r="N70" s="477"/>
    </row>
    <row r="71" spans="1:14" s="478" customFormat="1" ht="18" customHeight="1" x14ac:dyDescent="0.25">
      <c r="A71" s="492"/>
      <c r="B71" s="493" t="s">
        <v>596</v>
      </c>
      <c r="C71" s="83">
        <f>SUM(C70)</f>
        <v>0</v>
      </c>
      <c r="D71" s="83">
        <f t="shared" ref="D71:K71" si="9">SUM(D70)</f>
        <v>0</v>
      </c>
      <c r="E71" s="83">
        <f t="shared" si="9"/>
        <v>0</v>
      </c>
      <c r="F71" s="83">
        <f t="shared" si="9"/>
        <v>0</v>
      </c>
      <c r="G71" s="83">
        <f t="shared" si="9"/>
        <v>0</v>
      </c>
      <c r="H71" s="83">
        <f t="shared" si="9"/>
        <v>0</v>
      </c>
      <c r="I71" s="83">
        <f t="shared" si="9"/>
        <v>0</v>
      </c>
      <c r="J71" s="83">
        <f t="shared" si="9"/>
        <v>0</v>
      </c>
      <c r="K71" s="83">
        <f t="shared" si="9"/>
        <v>0</v>
      </c>
      <c r="L71" s="477"/>
      <c r="M71" s="477"/>
      <c r="N71" s="477"/>
    </row>
    <row r="72" spans="1:14" s="478" customFormat="1" ht="35.25" customHeight="1" x14ac:dyDescent="0.25">
      <c r="A72" s="492"/>
      <c r="B72" s="501" t="s">
        <v>84</v>
      </c>
      <c r="C72" s="83">
        <f t="shared" ref="C72:K72" si="10">SUM(C12,C28,C51,C55,C62,C64,C68,C71)</f>
        <v>20041</v>
      </c>
      <c r="D72" s="83">
        <f t="shared" si="10"/>
        <v>435711.1</v>
      </c>
      <c r="E72" s="83">
        <f t="shared" si="10"/>
        <v>74543.25</v>
      </c>
      <c r="F72" s="83">
        <f t="shared" si="10"/>
        <v>9362</v>
      </c>
      <c r="G72" s="83">
        <f t="shared" si="10"/>
        <v>648115.16399999999</v>
      </c>
      <c r="H72" s="83">
        <f t="shared" si="10"/>
        <v>71392.650000000009</v>
      </c>
      <c r="I72" s="83">
        <f t="shared" si="10"/>
        <v>1014319</v>
      </c>
      <c r="J72" s="83">
        <f t="shared" si="10"/>
        <v>2027389.7000000002</v>
      </c>
      <c r="K72" s="83">
        <f t="shared" si="10"/>
        <v>12409.65</v>
      </c>
      <c r="L72" s="477"/>
      <c r="M72" s="477"/>
      <c r="N72" s="477"/>
    </row>
  </sheetData>
  <mergeCells count="8">
    <mergeCell ref="A1:K1"/>
    <mergeCell ref="A2:K2"/>
    <mergeCell ref="I3:K3"/>
    <mergeCell ref="A4:A5"/>
    <mergeCell ref="B4:B5"/>
    <mergeCell ref="C4:E4"/>
    <mergeCell ref="F4:H4"/>
    <mergeCell ref="I4:K4"/>
  </mergeCells>
  <dataValidations count="1">
    <dataValidation errorStyle="warning" allowBlank="1" showInputMessage="1" showErrorMessage="1" errorTitle="NO DATA ENTRY" promptTitle="NO DATA ENTRY" sqref="C12:K12"/>
  </dataValidation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H12" sqref="H12"/>
    </sheetView>
  </sheetViews>
  <sheetFormatPr defaultRowHeight="19.5" x14ac:dyDescent="0.4"/>
  <cols>
    <col min="1" max="1" width="6.42578125" style="504" customWidth="1"/>
    <col min="2" max="2" width="48.28515625" style="519" customWidth="1"/>
    <col min="3" max="4" width="15.85546875" customWidth="1"/>
    <col min="5" max="5" width="12" customWidth="1"/>
    <col min="6" max="6" width="14.140625" customWidth="1"/>
    <col min="7" max="7" width="13" customWidth="1"/>
    <col min="8" max="8" width="11.5703125" customWidth="1"/>
    <col min="9" max="9" width="16" customWidth="1"/>
    <col min="10" max="10" width="19.7109375" customWidth="1"/>
    <col min="11" max="11" width="10.5703125" customWidth="1"/>
    <col min="12" max="12" width="11.140625" customWidth="1"/>
    <col min="13" max="13" width="22.85546875" style="504" customWidth="1"/>
    <col min="14" max="14" width="15.42578125" style="504" customWidth="1"/>
    <col min="15" max="15" width="23.140625" style="504" customWidth="1"/>
    <col min="16" max="17" width="9.140625" style="504" customWidth="1"/>
    <col min="18" max="16384" width="9.140625" style="504"/>
  </cols>
  <sheetData>
    <row r="1" spans="1:15" ht="24.75" x14ac:dyDescent="0.4">
      <c r="A1" s="858" t="s">
        <v>645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9"/>
      <c r="N1" s="859"/>
      <c r="O1" s="859"/>
    </row>
    <row r="2" spans="1:15" x14ac:dyDescent="0.4">
      <c r="A2" s="505"/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1"/>
      <c r="N2" s="861"/>
      <c r="O2" s="861"/>
    </row>
    <row r="3" spans="1:15" ht="99" customHeight="1" x14ac:dyDescent="0.4">
      <c r="A3" s="862" t="s">
        <v>646</v>
      </c>
      <c r="B3" s="862" t="s">
        <v>447</v>
      </c>
      <c r="C3" s="857" t="s">
        <v>647</v>
      </c>
      <c r="D3" s="857"/>
      <c r="E3" s="857" t="s">
        <v>648</v>
      </c>
      <c r="F3" s="857"/>
      <c r="G3" s="857" t="s">
        <v>649</v>
      </c>
      <c r="H3" s="857"/>
      <c r="I3" s="857" t="s">
        <v>650</v>
      </c>
      <c r="J3" s="857"/>
      <c r="K3" s="857" t="s">
        <v>651</v>
      </c>
      <c r="L3" s="857"/>
      <c r="M3" s="857" t="s">
        <v>652</v>
      </c>
      <c r="N3" s="857" t="s">
        <v>653</v>
      </c>
      <c r="O3" s="857" t="s">
        <v>654</v>
      </c>
    </row>
    <row r="4" spans="1:15" ht="36" x14ac:dyDescent="0.4">
      <c r="A4" s="862"/>
      <c r="B4" s="862"/>
      <c r="C4" s="506" t="s">
        <v>655</v>
      </c>
      <c r="D4" s="506" t="s">
        <v>531</v>
      </c>
      <c r="E4" s="506" t="s">
        <v>656</v>
      </c>
      <c r="F4" s="506" t="s">
        <v>531</v>
      </c>
      <c r="G4" s="506" t="s">
        <v>656</v>
      </c>
      <c r="H4" s="506" t="s">
        <v>531</v>
      </c>
      <c r="I4" s="506" t="s">
        <v>656</v>
      </c>
      <c r="J4" s="506" t="s">
        <v>531</v>
      </c>
      <c r="K4" s="506" t="s">
        <v>656</v>
      </c>
      <c r="L4" s="506" t="s">
        <v>531</v>
      </c>
      <c r="M4" s="857"/>
      <c r="N4" s="857"/>
      <c r="O4" s="857"/>
    </row>
    <row r="5" spans="1:15" ht="20.25" x14ac:dyDescent="0.4">
      <c r="A5" s="507">
        <v>1</v>
      </c>
      <c r="B5" s="508" t="s">
        <v>13</v>
      </c>
      <c r="C5" s="509">
        <v>1337965</v>
      </c>
      <c r="D5" s="509">
        <v>4363667.13</v>
      </c>
      <c r="E5" s="509">
        <v>2056</v>
      </c>
      <c r="F5" s="509">
        <v>8717.99</v>
      </c>
      <c r="G5" s="509">
        <v>2056</v>
      </c>
      <c r="H5" s="509">
        <v>8717.99</v>
      </c>
      <c r="I5" s="510">
        <f>G5/E5*100</f>
        <v>100</v>
      </c>
      <c r="J5" s="510">
        <f>H5/F5*100</f>
        <v>100</v>
      </c>
      <c r="K5" s="509">
        <v>0</v>
      </c>
      <c r="L5" s="509">
        <v>0</v>
      </c>
      <c r="M5" s="511"/>
      <c r="N5" s="511"/>
      <c r="O5" s="511"/>
    </row>
    <row r="6" spans="1:15" ht="20.25" x14ac:dyDescent="0.4">
      <c r="A6" s="507">
        <v>2</v>
      </c>
      <c r="B6" s="508" t="s">
        <v>14</v>
      </c>
      <c r="C6" s="509">
        <v>256580</v>
      </c>
      <c r="D6" s="509">
        <v>1962646.46</v>
      </c>
      <c r="E6" s="509">
        <v>0</v>
      </c>
      <c r="F6" s="509">
        <v>0</v>
      </c>
      <c r="G6" s="509">
        <v>0</v>
      </c>
      <c r="H6" s="509">
        <v>0</v>
      </c>
      <c r="I6" s="510" t="e">
        <f t="shared" ref="I6:J53" si="0">G6/E6*100</f>
        <v>#DIV/0!</v>
      </c>
      <c r="J6" s="510" t="e">
        <f t="shared" si="0"/>
        <v>#DIV/0!</v>
      </c>
      <c r="K6" s="509">
        <v>0</v>
      </c>
      <c r="L6" s="509">
        <v>0</v>
      </c>
      <c r="M6" s="511"/>
      <c r="N6" s="511"/>
      <c r="O6" s="511"/>
    </row>
    <row r="7" spans="1:15" ht="20.25" x14ac:dyDescent="0.4">
      <c r="A7" s="507">
        <v>3</v>
      </c>
      <c r="B7" s="508" t="s">
        <v>15</v>
      </c>
      <c r="C7" s="509">
        <v>691936</v>
      </c>
      <c r="D7" s="509">
        <v>1748849.38</v>
      </c>
      <c r="E7" s="509">
        <v>16354</v>
      </c>
      <c r="F7" s="509">
        <v>51811.360000000001</v>
      </c>
      <c r="G7" s="509">
        <v>759</v>
      </c>
      <c r="H7" s="509">
        <v>5206.3900000000003</v>
      </c>
      <c r="I7" s="510">
        <f t="shared" si="0"/>
        <v>4.6410664057722881</v>
      </c>
      <c r="J7" s="510">
        <f t="shared" si="0"/>
        <v>10.048742206342395</v>
      </c>
      <c r="K7" s="509">
        <v>0</v>
      </c>
      <c r="L7" s="509">
        <v>0</v>
      </c>
      <c r="M7" s="511"/>
      <c r="N7" s="511"/>
      <c r="O7" s="511"/>
    </row>
    <row r="8" spans="1:15" ht="20.25" x14ac:dyDescent="0.4">
      <c r="A8" s="507">
        <v>4</v>
      </c>
      <c r="B8" s="508" t="s">
        <v>16</v>
      </c>
      <c r="C8" s="509">
        <v>886037</v>
      </c>
      <c r="D8" s="509">
        <v>3444178.34</v>
      </c>
      <c r="E8" s="509">
        <v>0</v>
      </c>
      <c r="F8" s="509">
        <v>0</v>
      </c>
      <c r="G8" s="509">
        <v>2200</v>
      </c>
      <c r="H8" s="509">
        <v>25192.400000000001</v>
      </c>
      <c r="I8" s="510" t="e">
        <f t="shared" si="0"/>
        <v>#DIV/0!</v>
      </c>
      <c r="J8" s="510" t="e">
        <f t="shared" si="0"/>
        <v>#DIV/0!</v>
      </c>
      <c r="K8" s="509">
        <v>0</v>
      </c>
      <c r="L8" s="509">
        <v>0</v>
      </c>
      <c r="M8" s="511"/>
      <c r="N8" s="511"/>
      <c r="O8" s="511"/>
    </row>
    <row r="9" spans="1:15" ht="20.25" x14ac:dyDescent="0.4">
      <c r="A9" s="507">
        <v>5</v>
      </c>
      <c r="B9" s="508" t="s">
        <v>20</v>
      </c>
      <c r="C9" s="509">
        <v>19257</v>
      </c>
      <c r="D9" s="509">
        <v>78075.899999999994</v>
      </c>
      <c r="E9" s="509">
        <v>0</v>
      </c>
      <c r="F9" s="509">
        <v>0</v>
      </c>
      <c r="G9" s="509">
        <v>0</v>
      </c>
      <c r="H9" s="509">
        <v>0</v>
      </c>
      <c r="I9" s="510" t="e">
        <f t="shared" si="0"/>
        <v>#DIV/0!</v>
      </c>
      <c r="J9" s="510" t="e">
        <f t="shared" si="0"/>
        <v>#DIV/0!</v>
      </c>
      <c r="K9" s="509">
        <v>0</v>
      </c>
      <c r="L9" s="509">
        <v>0</v>
      </c>
      <c r="M9" s="511"/>
      <c r="N9" s="511"/>
      <c r="O9" s="511"/>
    </row>
    <row r="10" spans="1:15" ht="20.25" x14ac:dyDescent="0.4">
      <c r="A10" s="507">
        <v>6</v>
      </c>
      <c r="B10" s="508" t="s">
        <v>21</v>
      </c>
      <c r="C10" s="509">
        <v>29656</v>
      </c>
      <c r="D10" s="509">
        <v>294733.89</v>
      </c>
      <c r="E10" s="509">
        <v>0</v>
      </c>
      <c r="F10" s="509">
        <v>0</v>
      </c>
      <c r="G10" s="509">
        <v>0</v>
      </c>
      <c r="H10" s="509">
        <v>0</v>
      </c>
      <c r="I10" s="510" t="e">
        <f t="shared" si="0"/>
        <v>#DIV/0!</v>
      </c>
      <c r="J10" s="510" t="e">
        <f t="shared" si="0"/>
        <v>#DIV/0!</v>
      </c>
      <c r="K10" s="509">
        <v>0</v>
      </c>
      <c r="L10" s="509">
        <v>0</v>
      </c>
      <c r="M10" s="511"/>
      <c r="N10" s="511"/>
      <c r="O10" s="511"/>
    </row>
    <row r="11" spans="1:15" ht="20.25" x14ac:dyDescent="0.4">
      <c r="A11" s="507">
        <v>7</v>
      </c>
      <c r="B11" s="508" t="s">
        <v>22</v>
      </c>
      <c r="C11" s="509">
        <v>692289</v>
      </c>
      <c r="D11" s="509">
        <v>1905357</v>
      </c>
      <c r="E11" s="509">
        <v>1139</v>
      </c>
      <c r="F11" s="509">
        <v>10135.94</v>
      </c>
      <c r="G11" s="509">
        <v>644</v>
      </c>
      <c r="H11" s="509">
        <v>4322.2730000000001</v>
      </c>
      <c r="I11" s="510">
        <f t="shared" si="0"/>
        <v>56.540825285338016</v>
      </c>
      <c r="J11" s="510">
        <f t="shared" si="0"/>
        <v>42.64304050734318</v>
      </c>
      <c r="K11" s="509">
        <v>0</v>
      </c>
      <c r="L11" s="509">
        <v>0</v>
      </c>
      <c r="M11" s="511"/>
      <c r="N11" s="511"/>
      <c r="O11" s="511"/>
    </row>
    <row r="12" spans="1:15" ht="20.25" x14ac:dyDescent="0.4">
      <c r="A12" s="507">
        <v>8</v>
      </c>
      <c r="B12" s="508" t="s">
        <v>23</v>
      </c>
      <c r="C12" s="509">
        <v>108074</v>
      </c>
      <c r="D12" s="509">
        <v>476496.47</v>
      </c>
      <c r="E12" s="509">
        <v>0</v>
      </c>
      <c r="F12" s="509">
        <v>0</v>
      </c>
      <c r="G12" s="509">
        <v>0</v>
      </c>
      <c r="H12" s="509">
        <v>0</v>
      </c>
      <c r="I12" s="510" t="e">
        <f t="shared" si="0"/>
        <v>#DIV/0!</v>
      </c>
      <c r="J12" s="510" t="e">
        <f t="shared" si="0"/>
        <v>#DIV/0!</v>
      </c>
      <c r="K12" s="509">
        <v>0</v>
      </c>
      <c r="L12" s="509">
        <v>0</v>
      </c>
      <c r="M12" s="511"/>
      <c r="N12" s="511"/>
      <c r="O12" s="511"/>
    </row>
    <row r="13" spans="1:15" ht="20.25" x14ac:dyDescent="0.4">
      <c r="A13" s="507">
        <v>9</v>
      </c>
      <c r="B13" s="508" t="s">
        <v>24</v>
      </c>
      <c r="C13" s="509">
        <v>22729</v>
      </c>
      <c r="D13" s="509">
        <v>189376.56010999999</v>
      </c>
      <c r="E13" s="509">
        <v>0</v>
      </c>
      <c r="F13" s="509">
        <v>0</v>
      </c>
      <c r="G13" s="509">
        <v>0</v>
      </c>
      <c r="H13" s="509">
        <v>0</v>
      </c>
      <c r="I13" s="510" t="e">
        <f t="shared" si="0"/>
        <v>#DIV/0!</v>
      </c>
      <c r="J13" s="510" t="e">
        <f t="shared" si="0"/>
        <v>#DIV/0!</v>
      </c>
      <c r="K13" s="509">
        <v>0</v>
      </c>
      <c r="L13" s="509">
        <v>0</v>
      </c>
      <c r="M13" s="511"/>
      <c r="N13" s="511"/>
      <c r="O13" s="511"/>
    </row>
    <row r="14" spans="1:15" ht="20.25" x14ac:dyDescent="0.4">
      <c r="A14" s="507">
        <v>10</v>
      </c>
      <c r="B14" s="508" t="s">
        <v>25</v>
      </c>
      <c r="C14" s="509">
        <v>43486</v>
      </c>
      <c r="D14" s="509">
        <v>139402.16</v>
      </c>
      <c r="E14" s="509">
        <v>0</v>
      </c>
      <c r="F14" s="509">
        <v>0</v>
      </c>
      <c r="G14" s="509">
        <v>0</v>
      </c>
      <c r="H14" s="509">
        <v>0</v>
      </c>
      <c r="I14" s="510" t="e">
        <f t="shared" si="0"/>
        <v>#DIV/0!</v>
      </c>
      <c r="J14" s="510" t="e">
        <f t="shared" si="0"/>
        <v>#DIV/0!</v>
      </c>
      <c r="K14" s="509">
        <v>0</v>
      </c>
      <c r="L14" s="509">
        <v>0</v>
      </c>
      <c r="M14" s="511"/>
      <c r="N14" s="511"/>
      <c r="O14" s="511"/>
    </row>
    <row r="15" spans="1:15" ht="20.25" x14ac:dyDescent="0.4">
      <c r="A15" s="507">
        <v>11</v>
      </c>
      <c r="B15" s="508" t="s">
        <v>26</v>
      </c>
      <c r="C15" s="509">
        <v>43005</v>
      </c>
      <c r="D15" s="509">
        <v>197066.06</v>
      </c>
      <c r="E15" s="509">
        <v>0</v>
      </c>
      <c r="F15" s="509">
        <v>0</v>
      </c>
      <c r="G15" s="509">
        <v>0</v>
      </c>
      <c r="H15" s="509">
        <v>0</v>
      </c>
      <c r="I15" s="510" t="e">
        <f t="shared" si="0"/>
        <v>#DIV/0!</v>
      </c>
      <c r="J15" s="510" t="e">
        <f t="shared" si="0"/>
        <v>#DIV/0!</v>
      </c>
      <c r="K15" s="509">
        <v>0</v>
      </c>
      <c r="L15" s="509">
        <v>0</v>
      </c>
      <c r="M15" s="511"/>
      <c r="N15" s="511"/>
      <c r="O15" s="511"/>
    </row>
    <row r="16" spans="1:15" ht="20.25" x14ac:dyDescent="0.4">
      <c r="A16" s="507">
        <v>12</v>
      </c>
      <c r="B16" s="508" t="s">
        <v>27</v>
      </c>
      <c r="C16" s="509">
        <v>178397</v>
      </c>
      <c r="D16" s="509">
        <v>421262.38</v>
      </c>
      <c r="E16" s="509">
        <v>0</v>
      </c>
      <c r="F16" s="509">
        <v>0</v>
      </c>
      <c r="G16" s="509">
        <v>0</v>
      </c>
      <c r="H16" s="509">
        <v>0</v>
      </c>
      <c r="I16" s="510" t="e">
        <f t="shared" si="0"/>
        <v>#DIV/0!</v>
      </c>
      <c r="J16" s="510" t="e">
        <f t="shared" si="0"/>
        <v>#DIV/0!</v>
      </c>
      <c r="K16" s="509">
        <v>0</v>
      </c>
      <c r="L16" s="509">
        <v>0</v>
      </c>
      <c r="M16" s="511"/>
      <c r="N16" s="511"/>
      <c r="O16" s="511"/>
    </row>
    <row r="17" spans="1:15" ht="20.25" x14ac:dyDescent="0.4">
      <c r="A17" s="507">
        <v>13</v>
      </c>
      <c r="B17" s="508" t="s">
        <v>28</v>
      </c>
      <c r="C17" s="509">
        <v>11713</v>
      </c>
      <c r="D17" s="509">
        <v>127734.03</v>
      </c>
      <c r="E17" s="509">
        <v>0</v>
      </c>
      <c r="F17" s="509">
        <v>0</v>
      </c>
      <c r="G17" s="509">
        <v>0</v>
      </c>
      <c r="H17" s="509">
        <v>0</v>
      </c>
      <c r="I17" s="510" t="e">
        <f t="shared" si="0"/>
        <v>#DIV/0!</v>
      </c>
      <c r="J17" s="510" t="e">
        <f t="shared" si="0"/>
        <v>#DIV/0!</v>
      </c>
      <c r="K17" s="509">
        <v>0</v>
      </c>
      <c r="L17" s="509">
        <v>0</v>
      </c>
      <c r="M17" s="511"/>
      <c r="N17" s="511"/>
      <c r="O17" s="511"/>
    </row>
    <row r="18" spans="1:15" ht="20.25" x14ac:dyDescent="0.4">
      <c r="A18" s="507">
        <v>14</v>
      </c>
      <c r="B18" s="508" t="s">
        <v>29</v>
      </c>
      <c r="C18" s="509">
        <v>35491</v>
      </c>
      <c r="D18" s="509">
        <v>224755.29</v>
      </c>
      <c r="E18" s="509">
        <v>0</v>
      </c>
      <c r="F18" s="509">
        <v>0</v>
      </c>
      <c r="G18" s="509">
        <v>0</v>
      </c>
      <c r="H18" s="509">
        <v>0</v>
      </c>
      <c r="I18" s="510" t="e">
        <f t="shared" si="0"/>
        <v>#DIV/0!</v>
      </c>
      <c r="J18" s="510" t="e">
        <f t="shared" si="0"/>
        <v>#DIV/0!</v>
      </c>
      <c r="K18" s="509">
        <v>0</v>
      </c>
      <c r="L18" s="509">
        <v>0</v>
      </c>
      <c r="M18" s="511"/>
      <c r="N18" s="511"/>
      <c r="O18" s="511"/>
    </row>
    <row r="19" spans="1:15" ht="20.25" x14ac:dyDescent="0.4">
      <c r="A19" s="507">
        <v>15</v>
      </c>
      <c r="B19" s="508" t="s">
        <v>30</v>
      </c>
      <c r="C19" s="509">
        <v>1670</v>
      </c>
      <c r="D19" s="509">
        <v>22342.21</v>
      </c>
      <c r="E19" s="509">
        <v>6</v>
      </c>
      <c r="F19" s="509">
        <v>0</v>
      </c>
      <c r="G19" s="509">
        <v>0</v>
      </c>
      <c r="H19" s="509">
        <v>0</v>
      </c>
      <c r="I19" s="510">
        <f t="shared" si="0"/>
        <v>0</v>
      </c>
      <c r="J19" s="510" t="e">
        <f t="shared" si="0"/>
        <v>#DIV/0!</v>
      </c>
      <c r="K19" s="509">
        <v>0</v>
      </c>
      <c r="L19" s="509">
        <v>0</v>
      </c>
      <c r="M19" s="511"/>
      <c r="N19" s="511"/>
      <c r="O19" s="511"/>
    </row>
    <row r="20" spans="1:15" ht="20.25" x14ac:dyDescent="0.4">
      <c r="A20" s="507">
        <v>16</v>
      </c>
      <c r="B20" s="508" t="s">
        <v>31</v>
      </c>
      <c r="C20" s="509">
        <v>33600</v>
      </c>
      <c r="D20" s="509">
        <v>89788.35</v>
      </c>
      <c r="E20" s="509">
        <v>0</v>
      </c>
      <c r="F20" s="509">
        <v>0</v>
      </c>
      <c r="G20" s="509">
        <v>0</v>
      </c>
      <c r="H20" s="509">
        <v>0</v>
      </c>
      <c r="I20" s="510" t="e">
        <f t="shared" si="0"/>
        <v>#DIV/0!</v>
      </c>
      <c r="J20" s="510" t="e">
        <f t="shared" si="0"/>
        <v>#DIV/0!</v>
      </c>
      <c r="K20" s="509">
        <v>0</v>
      </c>
      <c r="L20" s="509">
        <v>0</v>
      </c>
      <c r="M20" s="511"/>
      <c r="N20" s="511"/>
      <c r="O20" s="511"/>
    </row>
    <row r="21" spans="1:15" ht="20.25" x14ac:dyDescent="0.4">
      <c r="A21" s="507">
        <v>17</v>
      </c>
      <c r="B21" s="508" t="s">
        <v>32</v>
      </c>
      <c r="C21" s="509">
        <v>305475</v>
      </c>
      <c r="D21" s="509">
        <v>796006.85</v>
      </c>
      <c r="E21" s="509">
        <v>0</v>
      </c>
      <c r="F21" s="509">
        <v>0</v>
      </c>
      <c r="G21" s="509">
        <v>0</v>
      </c>
      <c r="H21" s="509">
        <v>0</v>
      </c>
      <c r="I21" s="510" t="e">
        <f t="shared" si="0"/>
        <v>#DIV/0!</v>
      </c>
      <c r="J21" s="510" t="e">
        <f t="shared" si="0"/>
        <v>#DIV/0!</v>
      </c>
      <c r="K21" s="509">
        <v>0</v>
      </c>
      <c r="L21" s="509">
        <v>0</v>
      </c>
      <c r="M21" s="511"/>
      <c r="N21" s="511"/>
      <c r="O21" s="511"/>
    </row>
    <row r="22" spans="1:15" ht="20.25" x14ac:dyDescent="0.4">
      <c r="A22" s="507">
        <v>18</v>
      </c>
      <c r="B22" s="508" t="s">
        <v>33</v>
      </c>
      <c r="C22" s="509">
        <v>3354</v>
      </c>
      <c r="D22" s="509">
        <v>20218</v>
      </c>
      <c r="E22" s="509">
        <v>0</v>
      </c>
      <c r="F22" s="509">
        <v>0</v>
      </c>
      <c r="G22" s="509">
        <v>0</v>
      </c>
      <c r="H22" s="509">
        <v>0</v>
      </c>
      <c r="I22" s="510" t="e">
        <f t="shared" si="0"/>
        <v>#DIV/0!</v>
      </c>
      <c r="J22" s="510" t="e">
        <f t="shared" si="0"/>
        <v>#DIV/0!</v>
      </c>
      <c r="K22" s="509">
        <v>0</v>
      </c>
      <c r="L22" s="509">
        <v>0</v>
      </c>
      <c r="M22" s="511"/>
      <c r="N22" s="511"/>
      <c r="O22" s="511"/>
    </row>
    <row r="23" spans="1:15" ht="20.25" x14ac:dyDescent="0.4">
      <c r="A23" s="507">
        <v>19</v>
      </c>
      <c r="B23" s="508" t="s">
        <v>37</v>
      </c>
      <c r="C23" s="509">
        <v>149177</v>
      </c>
      <c r="D23" s="509">
        <v>548058.79948584002</v>
      </c>
      <c r="E23" s="509">
        <v>0</v>
      </c>
      <c r="F23" s="509">
        <v>0</v>
      </c>
      <c r="G23" s="509">
        <v>0</v>
      </c>
      <c r="H23" s="509">
        <v>0</v>
      </c>
      <c r="I23" s="510" t="e">
        <f t="shared" si="0"/>
        <v>#DIV/0!</v>
      </c>
      <c r="J23" s="510" t="e">
        <f t="shared" si="0"/>
        <v>#DIV/0!</v>
      </c>
      <c r="K23" s="509">
        <v>0</v>
      </c>
      <c r="L23" s="509">
        <v>0</v>
      </c>
      <c r="M23" s="511"/>
      <c r="N23" s="511"/>
      <c r="O23" s="511"/>
    </row>
    <row r="24" spans="1:15" ht="20.25" x14ac:dyDescent="0.4">
      <c r="A24" s="507">
        <v>20</v>
      </c>
      <c r="B24" s="508" t="s">
        <v>38</v>
      </c>
      <c r="C24" s="509">
        <v>238486</v>
      </c>
      <c r="D24" s="509">
        <v>1067236.869648</v>
      </c>
      <c r="E24" s="509">
        <v>0</v>
      </c>
      <c r="F24" s="509">
        <v>0</v>
      </c>
      <c r="G24" s="509">
        <v>0</v>
      </c>
      <c r="H24" s="509">
        <v>0</v>
      </c>
      <c r="I24" s="510" t="e">
        <f t="shared" si="0"/>
        <v>#DIV/0!</v>
      </c>
      <c r="J24" s="510" t="e">
        <f t="shared" si="0"/>
        <v>#DIV/0!</v>
      </c>
      <c r="K24" s="509">
        <v>0</v>
      </c>
      <c r="L24" s="509">
        <v>0</v>
      </c>
      <c r="M24" s="511"/>
      <c r="N24" s="511"/>
      <c r="O24" s="511"/>
    </row>
    <row r="25" spans="1:15" ht="20.25" x14ac:dyDescent="0.4">
      <c r="A25" s="507">
        <v>21</v>
      </c>
      <c r="B25" s="508" t="s">
        <v>39</v>
      </c>
      <c r="C25" s="509">
        <v>684545</v>
      </c>
      <c r="D25" s="509">
        <v>675303.25362088799</v>
      </c>
      <c r="E25" s="509">
        <v>0</v>
      </c>
      <c r="F25" s="509">
        <v>0</v>
      </c>
      <c r="G25" s="509">
        <v>0</v>
      </c>
      <c r="H25" s="509">
        <v>0</v>
      </c>
      <c r="I25" s="510" t="e">
        <f t="shared" si="0"/>
        <v>#DIV/0!</v>
      </c>
      <c r="J25" s="510" t="e">
        <f t="shared" si="0"/>
        <v>#DIV/0!</v>
      </c>
      <c r="K25" s="509">
        <v>0</v>
      </c>
      <c r="L25" s="509">
        <v>0</v>
      </c>
      <c r="M25" s="511"/>
      <c r="N25" s="511"/>
      <c r="O25" s="511"/>
    </row>
    <row r="26" spans="1:15" ht="20.25" x14ac:dyDescent="0.4">
      <c r="A26" s="507">
        <v>22</v>
      </c>
      <c r="B26" s="508" t="s">
        <v>40</v>
      </c>
      <c r="C26" s="509">
        <v>12072</v>
      </c>
      <c r="D26" s="509">
        <v>19041.5</v>
      </c>
      <c r="E26" s="509">
        <v>0</v>
      </c>
      <c r="F26" s="509">
        <v>0</v>
      </c>
      <c r="G26" s="509">
        <v>0</v>
      </c>
      <c r="H26" s="509">
        <v>0</v>
      </c>
      <c r="I26" s="510" t="e">
        <f t="shared" si="0"/>
        <v>#DIV/0!</v>
      </c>
      <c r="J26" s="510" t="e">
        <f t="shared" si="0"/>
        <v>#DIV/0!</v>
      </c>
      <c r="K26" s="509">
        <v>0</v>
      </c>
      <c r="L26" s="509">
        <v>0</v>
      </c>
      <c r="M26" s="511"/>
      <c r="N26" s="511"/>
      <c r="O26" s="511"/>
    </row>
    <row r="27" spans="1:15" ht="20.25" x14ac:dyDescent="0.4">
      <c r="A27" s="507">
        <v>23</v>
      </c>
      <c r="B27" s="508" t="s">
        <v>41</v>
      </c>
      <c r="C27" s="509">
        <v>3854</v>
      </c>
      <c r="D27" s="509">
        <v>71698.89</v>
      </c>
      <c r="E27" s="509">
        <v>0</v>
      </c>
      <c r="F27" s="509">
        <v>0</v>
      </c>
      <c r="G27" s="509">
        <v>0</v>
      </c>
      <c r="H27" s="509">
        <v>0</v>
      </c>
      <c r="I27" s="510" t="e">
        <f t="shared" si="0"/>
        <v>#DIV/0!</v>
      </c>
      <c r="J27" s="510" t="e">
        <f t="shared" si="0"/>
        <v>#DIV/0!</v>
      </c>
      <c r="K27" s="509">
        <v>0</v>
      </c>
      <c r="L27" s="509">
        <v>0</v>
      </c>
      <c r="M27" s="511"/>
      <c r="N27" s="511"/>
      <c r="O27" s="511"/>
    </row>
    <row r="28" spans="1:15" ht="20.25" x14ac:dyDescent="0.4">
      <c r="A28" s="507">
        <v>24</v>
      </c>
      <c r="B28" s="508" t="s">
        <v>42</v>
      </c>
      <c r="C28" s="509">
        <v>2322</v>
      </c>
      <c r="D28" s="509">
        <v>15436</v>
      </c>
      <c r="E28" s="509">
        <v>0</v>
      </c>
      <c r="F28" s="509">
        <v>0</v>
      </c>
      <c r="G28" s="509">
        <v>0</v>
      </c>
      <c r="H28" s="509">
        <v>0</v>
      </c>
      <c r="I28" s="510" t="e">
        <f t="shared" si="0"/>
        <v>#DIV/0!</v>
      </c>
      <c r="J28" s="510" t="e">
        <f t="shared" si="0"/>
        <v>#DIV/0!</v>
      </c>
      <c r="K28" s="509">
        <v>0</v>
      </c>
      <c r="L28" s="509">
        <v>0</v>
      </c>
      <c r="M28" s="511"/>
      <c r="N28" s="511"/>
      <c r="O28" s="511"/>
    </row>
    <row r="29" spans="1:15" ht="20.25" x14ac:dyDescent="0.4">
      <c r="A29" s="507">
        <v>25</v>
      </c>
      <c r="B29" s="508" t="s">
        <v>43</v>
      </c>
      <c r="C29" s="509">
        <v>73346</v>
      </c>
      <c r="D29" s="509">
        <v>209883.61499999999</v>
      </c>
      <c r="E29" s="509">
        <v>0</v>
      </c>
      <c r="F29" s="509">
        <v>0</v>
      </c>
      <c r="G29" s="509">
        <v>0</v>
      </c>
      <c r="H29" s="509">
        <v>0</v>
      </c>
      <c r="I29" s="510" t="e">
        <f t="shared" si="0"/>
        <v>#DIV/0!</v>
      </c>
      <c r="J29" s="510" t="e">
        <f t="shared" si="0"/>
        <v>#DIV/0!</v>
      </c>
      <c r="K29" s="509">
        <v>0</v>
      </c>
      <c r="L29" s="509">
        <v>0</v>
      </c>
      <c r="M29" s="511"/>
      <c r="N29" s="511"/>
      <c r="O29" s="511"/>
    </row>
    <row r="30" spans="1:15" ht="20.25" x14ac:dyDescent="0.4">
      <c r="A30" s="507">
        <v>26</v>
      </c>
      <c r="B30" s="508" t="s">
        <v>44</v>
      </c>
      <c r="C30" s="509">
        <v>1621</v>
      </c>
      <c r="D30" s="509">
        <v>36528</v>
      </c>
      <c r="E30" s="509">
        <v>0</v>
      </c>
      <c r="F30" s="509">
        <v>0</v>
      </c>
      <c r="G30" s="509">
        <v>0</v>
      </c>
      <c r="H30" s="509">
        <v>0</v>
      </c>
      <c r="I30" s="510" t="e">
        <f t="shared" si="0"/>
        <v>#DIV/0!</v>
      </c>
      <c r="J30" s="510" t="e">
        <f t="shared" si="0"/>
        <v>#DIV/0!</v>
      </c>
      <c r="K30" s="509">
        <v>0</v>
      </c>
      <c r="L30" s="509">
        <v>0</v>
      </c>
      <c r="M30" s="511"/>
      <c r="N30" s="511"/>
      <c r="O30" s="511"/>
    </row>
    <row r="31" spans="1:15" ht="20.25" x14ac:dyDescent="0.4">
      <c r="A31" s="507">
        <v>27</v>
      </c>
      <c r="B31" s="508" t="s">
        <v>45</v>
      </c>
      <c r="C31" s="509">
        <v>16177</v>
      </c>
      <c r="D31" s="509">
        <v>68545.14</v>
      </c>
      <c r="E31" s="509">
        <v>0</v>
      </c>
      <c r="F31" s="509">
        <v>0</v>
      </c>
      <c r="G31" s="509">
        <v>0</v>
      </c>
      <c r="H31" s="509">
        <v>0</v>
      </c>
      <c r="I31" s="510" t="e">
        <f t="shared" si="0"/>
        <v>#DIV/0!</v>
      </c>
      <c r="J31" s="510" t="e">
        <f t="shared" si="0"/>
        <v>#DIV/0!</v>
      </c>
      <c r="K31" s="509">
        <v>0</v>
      </c>
      <c r="L31" s="509">
        <v>0</v>
      </c>
      <c r="M31" s="511"/>
      <c r="N31" s="511"/>
      <c r="O31" s="511"/>
    </row>
    <row r="32" spans="1:15" ht="20.25" x14ac:dyDescent="0.4">
      <c r="A32" s="507">
        <v>28</v>
      </c>
      <c r="B32" s="508" t="s">
        <v>46</v>
      </c>
      <c r="C32" s="509">
        <v>9805</v>
      </c>
      <c r="D32" s="509">
        <v>62687.29</v>
      </c>
      <c r="E32" s="509">
        <v>0</v>
      </c>
      <c r="F32" s="509">
        <v>0</v>
      </c>
      <c r="G32" s="509">
        <v>0</v>
      </c>
      <c r="H32" s="509">
        <v>0</v>
      </c>
      <c r="I32" s="510" t="e">
        <f t="shared" si="0"/>
        <v>#DIV/0!</v>
      </c>
      <c r="J32" s="510" t="e">
        <f t="shared" si="0"/>
        <v>#DIV/0!</v>
      </c>
      <c r="K32" s="509">
        <v>0</v>
      </c>
      <c r="L32" s="509">
        <v>0</v>
      </c>
      <c r="M32" s="511"/>
      <c r="N32" s="511"/>
      <c r="O32" s="511"/>
    </row>
    <row r="33" spans="1:15" ht="20.25" x14ac:dyDescent="0.4">
      <c r="A33" s="507">
        <v>29</v>
      </c>
      <c r="B33" s="508" t="s">
        <v>47</v>
      </c>
      <c r="C33" s="509">
        <v>249690</v>
      </c>
      <c r="D33" s="509">
        <v>144355.18</v>
      </c>
      <c r="E33" s="509">
        <v>0</v>
      </c>
      <c r="F33" s="509">
        <v>0</v>
      </c>
      <c r="G33" s="509">
        <v>0</v>
      </c>
      <c r="H33" s="509">
        <v>0</v>
      </c>
      <c r="I33" s="510" t="e">
        <f t="shared" si="0"/>
        <v>#DIV/0!</v>
      </c>
      <c r="J33" s="510" t="e">
        <f t="shared" si="0"/>
        <v>#DIV/0!</v>
      </c>
      <c r="K33" s="509">
        <v>0</v>
      </c>
      <c r="L33" s="509">
        <v>0</v>
      </c>
      <c r="M33" s="511"/>
      <c r="N33" s="511"/>
      <c r="O33" s="511"/>
    </row>
    <row r="34" spans="1:15" ht="20.25" x14ac:dyDescent="0.4">
      <c r="A34" s="507">
        <v>30</v>
      </c>
      <c r="B34" s="508" t="s">
        <v>48</v>
      </c>
      <c r="C34" s="509">
        <v>22116</v>
      </c>
      <c r="D34" s="509">
        <v>148017</v>
      </c>
      <c r="E34" s="509">
        <v>0</v>
      </c>
      <c r="F34" s="509">
        <v>0</v>
      </c>
      <c r="G34" s="509">
        <v>0</v>
      </c>
      <c r="H34" s="509">
        <v>0</v>
      </c>
      <c r="I34" s="510" t="e">
        <f t="shared" si="0"/>
        <v>#DIV/0!</v>
      </c>
      <c r="J34" s="510" t="e">
        <f t="shared" si="0"/>
        <v>#DIV/0!</v>
      </c>
      <c r="K34" s="509">
        <v>0</v>
      </c>
      <c r="L34" s="509">
        <v>0</v>
      </c>
      <c r="M34" s="511"/>
      <c r="N34" s="511"/>
      <c r="O34" s="511"/>
    </row>
    <row r="35" spans="1:15" ht="20.25" x14ac:dyDescent="0.4">
      <c r="A35" s="507">
        <v>31</v>
      </c>
      <c r="B35" s="508" t="s">
        <v>49</v>
      </c>
      <c r="C35" s="509">
        <v>10024</v>
      </c>
      <c r="D35" s="509">
        <v>33909.82</v>
      </c>
      <c r="E35" s="509">
        <v>0</v>
      </c>
      <c r="F35" s="509">
        <v>0</v>
      </c>
      <c r="G35" s="509">
        <v>0</v>
      </c>
      <c r="H35" s="509">
        <v>0</v>
      </c>
      <c r="I35" s="510" t="e">
        <f t="shared" si="0"/>
        <v>#DIV/0!</v>
      </c>
      <c r="J35" s="510" t="e">
        <f t="shared" si="0"/>
        <v>#DIV/0!</v>
      </c>
      <c r="K35" s="509">
        <v>0</v>
      </c>
      <c r="L35" s="509">
        <v>0</v>
      </c>
      <c r="M35" s="512"/>
      <c r="N35" s="512"/>
      <c r="O35" s="512"/>
    </row>
    <row r="36" spans="1:15" ht="22.5" x14ac:dyDescent="0.45">
      <c r="A36" s="507">
        <v>32</v>
      </c>
      <c r="B36" s="508" t="s">
        <v>50</v>
      </c>
      <c r="C36" s="509">
        <v>52454</v>
      </c>
      <c r="D36" s="509">
        <v>227529</v>
      </c>
      <c r="E36" s="509">
        <v>0</v>
      </c>
      <c r="F36" s="509">
        <v>0</v>
      </c>
      <c r="G36" s="509">
        <v>0</v>
      </c>
      <c r="H36" s="509">
        <v>0</v>
      </c>
      <c r="I36" s="510" t="e">
        <f t="shared" si="0"/>
        <v>#DIV/0!</v>
      </c>
      <c r="J36" s="510" t="e">
        <f t="shared" si="0"/>
        <v>#DIV/0!</v>
      </c>
      <c r="K36" s="509">
        <v>0</v>
      </c>
      <c r="L36" s="509">
        <v>0</v>
      </c>
      <c r="M36" s="513"/>
      <c r="N36" s="513"/>
      <c r="O36" s="513"/>
    </row>
    <row r="37" spans="1:15" ht="22.5" x14ac:dyDescent="0.45">
      <c r="A37" s="507">
        <v>33</v>
      </c>
      <c r="B37" s="508" t="s">
        <v>51</v>
      </c>
      <c r="C37" s="509">
        <v>511381</v>
      </c>
      <c r="D37" s="509">
        <v>1181199.11380505</v>
      </c>
      <c r="E37" s="509">
        <v>31231</v>
      </c>
      <c r="F37" s="509">
        <v>176274.14273689999</v>
      </c>
      <c r="G37" s="509">
        <v>3412</v>
      </c>
      <c r="H37" s="509">
        <v>4081.6812110000001</v>
      </c>
      <c r="I37" s="510">
        <f t="shared" si="0"/>
        <v>10.925042425794883</v>
      </c>
      <c r="J37" s="510">
        <f t="shared" si="0"/>
        <v>2.315530314104072</v>
      </c>
      <c r="K37" s="509">
        <v>29220</v>
      </c>
      <c r="L37" s="509">
        <v>190210.4506832</v>
      </c>
      <c r="M37" s="513"/>
      <c r="N37" s="513"/>
      <c r="O37" s="513"/>
    </row>
    <row r="38" spans="1:15" ht="22.5" x14ac:dyDescent="0.45">
      <c r="A38" s="507">
        <v>34</v>
      </c>
      <c r="B38" s="508" t="s">
        <v>52</v>
      </c>
      <c r="C38" s="509">
        <v>200196</v>
      </c>
      <c r="D38" s="509">
        <v>746153.93967560004</v>
      </c>
      <c r="E38" s="509">
        <v>0</v>
      </c>
      <c r="F38" s="509">
        <v>0</v>
      </c>
      <c r="G38" s="509">
        <v>0</v>
      </c>
      <c r="H38" s="509">
        <v>0</v>
      </c>
      <c r="I38" s="510" t="e">
        <f t="shared" si="0"/>
        <v>#DIV/0!</v>
      </c>
      <c r="J38" s="510" t="e">
        <f t="shared" si="0"/>
        <v>#DIV/0!</v>
      </c>
      <c r="K38" s="509">
        <v>0</v>
      </c>
      <c r="L38" s="509">
        <v>0</v>
      </c>
      <c r="M38" s="513"/>
      <c r="N38" s="513"/>
      <c r="O38" s="513"/>
    </row>
    <row r="39" spans="1:15" ht="22.5" x14ac:dyDescent="0.45">
      <c r="A39" s="507">
        <v>35</v>
      </c>
      <c r="B39" s="508" t="s">
        <v>53</v>
      </c>
      <c r="C39" s="509">
        <v>161250</v>
      </c>
      <c r="D39" s="509">
        <v>943997.93612910004</v>
      </c>
      <c r="E39" s="509">
        <v>0</v>
      </c>
      <c r="F39" s="509">
        <v>0</v>
      </c>
      <c r="G39" s="509">
        <v>0</v>
      </c>
      <c r="H39" s="509">
        <v>0</v>
      </c>
      <c r="I39" s="510" t="e">
        <f t="shared" si="0"/>
        <v>#DIV/0!</v>
      </c>
      <c r="J39" s="510" t="e">
        <f t="shared" si="0"/>
        <v>#DIV/0!</v>
      </c>
      <c r="K39" s="509">
        <v>0</v>
      </c>
      <c r="L39" s="509">
        <v>0</v>
      </c>
      <c r="M39" s="513"/>
      <c r="N39" s="513"/>
      <c r="O39" s="513"/>
    </row>
    <row r="40" spans="1:15" ht="22.5" x14ac:dyDescent="0.45">
      <c r="A40" s="507">
        <v>36</v>
      </c>
      <c r="B40" s="508" t="s">
        <v>54</v>
      </c>
      <c r="C40" s="509">
        <v>106565</v>
      </c>
      <c r="D40" s="509">
        <v>318627</v>
      </c>
      <c r="E40" s="509">
        <v>0</v>
      </c>
      <c r="F40" s="509">
        <v>0</v>
      </c>
      <c r="G40" s="509">
        <v>0</v>
      </c>
      <c r="H40" s="509">
        <v>0</v>
      </c>
      <c r="I40" s="510" t="e">
        <f t="shared" si="0"/>
        <v>#DIV/0!</v>
      </c>
      <c r="J40" s="510" t="e">
        <f t="shared" si="0"/>
        <v>#DIV/0!</v>
      </c>
      <c r="K40" s="509">
        <v>0</v>
      </c>
      <c r="L40" s="509">
        <v>0</v>
      </c>
      <c r="M40" s="513"/>
      <c r="N40" s="513"/>
      <c r="O40" s="513"/>
    </row>
    <row r="41" spans="1:15" ht="22.5" x14ac:dyDescent="0.45">
      <c r="A41" s="507">
        <v>37</v>
      </c>
      <c r="B41" s="508" t="s">
        <v>55</v>
      </c>
      <c r="C41" s="509">
        <v>124589</v>
      </c>
      <c r="D41" s="509">
        <v>95680.94</v>
      </c>
      <c r="E41" s="509">
        <v>0</v>
      </c>
      <c r="F41" s="509">
        <v>0</v>
      </c>
      <c r="G41" s="509">
        <v>0</v>
      </c>
      <c r="H41" s="509">
        <v>0</v>
      </c>
      <c r="I41" s="510" t="e">
        <f t="shared" si="0"/>
        <v>#DIV/0!</v>
      </c>
      <c r="J41" s="510" t="e">
        <f t="shared" si="0"/>
        <v>#DIV/0!</v>
      </c>
      <c r="K41" s="509">
        <v>0</v>
      </c>
      <c r="L41" s="509">
        <v>0</v>
      </c>
      <c r="M41" s="513"/>
      <c r="N41" s="513"/>
      <c r="O41" s="513"/>
    </row>
    <row r="42" spans="1:15" ht="22.5" x14ac:dyDescent="0.45">
      <c r="A42" s="507">
        <v>38</v>
      </c>
      <c r="B42" s="508" t="s">
        <v>56</v>
      </c>
      <c r="C42" s="509">
        <v>69947</v>
      </c>
      <c r="D42" s="509">
        <v>87631.64</v>
      </c>
      <c r="E42" s="509">
        <v>0</v>
      </c>
      <c r="F42" s="509">
        <v>0</v>
      </c>
      <c r="G42" s="509">
        <v>0</v>
      </c>
      <c r="H42" s="509">
        <v>0</v>
      </c>
      <c r="I42" s="510" t="e">
        <f t="shared" si="0"/>
        <v>#DIV/0!</v>
      </c>
      <c r="J42" s="510" t="e">
        <f t="shared" si="0"/>
        <v>#DIV/0!</v>
      </c>
      <c r="K42" s="509">
        <v>0</v>
      </c>
      <c r="L42" s="509">
        <v>0</v>
      </c>
      <c r="M42" s="513"/>
      <c r="N42" s="513"/>
      <c r="O42" s="513"/>
    </row>
    <row r="43" spans="1:15" ht="22.5" x14ac:dyDescent="0.45">
      <c r="A43" s="507">
        <v>39</v>
      </c>
      <c r="B43" s="508" t="s">
        <v>57</v>
      </c>
      <c r="C43" s="509">
        <v>286340</v>
      </c>
      <c r="D43" s="509">
        <v>171822.640681171</v>
      </c>
      <c r="E43" s="509">
        <v>0</v>
      </c>
      <c r="F43" s="509">
        <v>0</v>
      </c>
      <c r="G43" s="509">
        <v>0</v>
      </c>
      <c r="H43" s="509">
        <v>0</v>
      </c>
      <c r="I43" s="510" t="e">
        <f t="shared" si="0"/>
        <v>#DIV/0!</v>
      </c>
      <c r="J43" s="510" t="e">
        <f t="shared" si="0"/>
        <v>#DIV/0!</v>
      </c>
      <c r="K43" s="509">
        <v>0</v>
      </c>
      <c r="L43" s="509">
        <v>0</v>
      </c>
      <c r="M43" s="513"/>
      <c r="N43" s="513"/>
      <c r="O43" s="513"/>
    </row>
    <row r="44" spans="1:15" ht="22.5" x14ac:dyDescent="0.45">
      <c r="A44" s="507">
        <v>40</v>
      </c>
      <c r="B44" s="508" t="s">
        <v>61</v>
      </c>
      <c r="C44" s="509">
        <v>1506014</v>
      </c>
      <c r="D44" s="509">
        <v>1994278.2755664999</v>
      </c>
      <c r="E44" s="509">
        <v>432538</v>
      </c>
      <c r="F44" s="509">
        <v>34210.653027400003</v>
      </c>
      <c r="G44" s="509">
        <v>432538</v>
      </c>
      <c r="H44" s="509">
        <v>34210.653027400003</v>
      </c>
      <c r="I44" s="510">
        <f t="shared" si="0"/>
        <v>100</v>
      </c>
      <c r="J44" s="510">
        <f t="shared" si="0"/>
        <v>100</v>
      </c>
      <c r="K44" s="509">
        <v>0</v>
      </c>
      <c r="L44" s="509">
        <v>0</v>
      </c>
      <c r="M44" s="513"/>
      <c r="N44" s="513"/>
      <c r="O44" s="513"/>
    </row>
    <row r="45" spans="1:15" ht="22.5" x14ac:dyDescent="0.45">
      <c r="A45" s="507">
        <v>41</v>
      </c>
      <c r="B45" s="508" t="s">
        <v>62</v>
      </c>
      <c r="C45" s="509">
        <v>590807</v>
      </c>
      <c r="D45" s="509">
        <v>1001080.2</v>
      </c>
      <c r="E45" s="509">
        <v>781</v>
      </c>
      <c r="F45" s="509">
        <v>1151.9000000000001</v>
      </c>
      <c r="G45" s="509">
        <v>781</v>
      </c>
      <c r="H45" s="509">
        <v>1151.9000000000001</v>
      </c>
      <c r="I45" s="510">
        <f t="shared" si="0"/>
        <v>100</v>
      </c>
      <c r="J45" s="510">
        <f t="shared" si="0"/>
        <v>100</v>
      </c>
      <c r="K45" s="509">
        <v>781</v>
      </c>
      <c r="L45" s="509">
        <v>1151.9000000000001</v>
      </c>
      <c r="M45" s="513"/>
      <c r="N45" s="513"/>
      <c r="O45" s="513"/>
    </row>
    <row r="46" spans="1:15" ht="22.5" x14ac:dyDescent="0.45">
      <c r="A46" s="507">
        <v>42</v>
      </c>
      <c r="B46" s="508" t="s">
        <v>68</v>
      </c>
      <c r="C46" s="509">
        <v>264657</v>
      </c>
      <c r="D46" s="509">
        <v>185126.36</v>
      </c>
      <c r="E46" s="509">
        <v>0</v>
      </c>
      <c r="F46" s="509">
        <v>0</v>
      </c>
      <c r="G46" s="509">
        <v>0</v>
      </c>
      <c r="H46" s="509">
        <v>0</v>
      </c>
      <c r="I46" s="510" t="e">
        <f t="shared" si="0"/>
        <v>#DIV/0!</v>
      </c>
      <c r="J46" s="510" t="e">
        <f t="shared" si="0"/>
        <v>#DIV/0!</v>
      </c>
      <c r="K46" s="509">
        <v>0</v>
      </c>
      <c r="L46" s="509">
        <v>0</v>
      </c>
      <c r="M46" s="513"/>
      <c r="N46" s="513"/>
      <c r="O46" s="513"/>
    </row>
    <row r="47" spans="1:15" ht="22.5" x14ac:dyDescent="0.45">
      <c r="A47" s="507">
        <v>43</v>
      </c>
      <c r="B47" s="508" t="s">
        <v>69</v>
      </c>
      <c r="C47" s="509">
        <v>2467173</v>
      </c>
      <c r="D47" s="509">
        <v>1577853.29</v>
      </c>
      <c r="E47" s="509">
        <v>0</v>
      </c>
      <c r="F47" s="509">
        <v>0</v>
      </c>
      <c r="G47" s="509">
        <v>0</v>
      </c>
      <c r="H47" s="509">
        <v>0</v>
      </c>
      <c r="I47" s="510" t="e">
        <f t="shared" si="0"/>
        <v>#DIV/0!</v>
      </c>
      <c r="J47" s="510" t="e">
        <f t="shared" si="0"/>
        <v>#DIV/0!</v>
      </c>
      <c r="K47" s="509">
        <v>0</v>
      </c>
      <c r="L47" s="509">
        <v>0</v>
      </c>
      <c r="M47" s="513"/>
      <c r="N47" s="513"/>
      <c r="O47" s="513"/>
    </row>
    <row r="48" spans="1:15" ht="22.5" x14ac:dyDescent="0.45">
      <c r="A48" s="507">
        <v>44</v>
      </c>
      <c r="B48" s="508" t="s">
        <v>70</v>
      </c>
      <c r="C48" s="509">
        <v>0</v>
      </c>
      <c r="D48" s="509">
        <v>0</v>
      </c>
      <c r="E48" s="509">
        <v>0</v>
      </c>
      <c r="F48" s="509">
        <v>0</v>
      </c>
      <c r="G48" s="509">
        <v>0</v>
      </c>
      <c r="H48" s="509">
        <v>0</v>
      </c>
      <c r="I48" s="510" t="e">
        <f>G48/E48*100</f>
        <v>#DIV/0!</v>
      </c>
      <c r="J48" s="510" t="e">
        <f>H48/F48*100</f>
        <v>#DIV/0!</v>
      </c>
      <c r="K48" s="509">
        <v>0</v>
      </c>
      <c r="L48" s="509">
        <v>0</v>
      </c>
      <c r="M48" s="513"/>
      <c r="N48" s="513"/>
      <c r="O48" s="513"/>
    </row>
    <row r="49" spans="1:15" ht="22.5" x14ac:dyDescent="0.45">
      <c r="A49" s="507">
        <v>45</v>
      </c>
      <c r="B49" s="508" t="s">
        <v>73</v>
      </c>
      <c r="C49" s="509">
        <v>3691</v>
      </c>
      <c r="D49" s="509">
        <v>219068.58</v>
      </c>
      <c r="E49" s="509">
        <v>0</v>
      </c>
      <c r="F49" s="509">
        <v>0</v>
      </c>
      <c r="G49" s="509">
        <v>0</v>
      </c>
      <c r="H49" s="509">
        <v>0</v>
      </c>
      <c r="I49" s="510" t="e">
        <f t="shared" si="0"/>
        <v>#DIV/0!</v>
      </c>
      <c r="J49" s="510" t="e">
        <f t="shared" si="0"/>
        <v>#DIV/0!</v>
      </c>
      <c r="K49" s="509">
        <v>0</v>
      </c>
      <c r="L49" s="509">
        <v>0</v>
      </c>
      <c r="M49" s="513"/>
      <c r="N49" s="513"/>
      <c r="O49" s="513"/>
    </row>
    <row r="50" spans="1:15" ht="22.5" x14ac:dyDescent="0.45">
      <c r="A50" s="507">
        <v>46</v>
      </c>
      <c r="B50" s="508" t="s">
        <v>77</v>
      </c>
      <c r="C50" s="509">
        <v>167629</v>
      </c>
      <c r="D50" s="509">
        <v>95641</v>
      </c>
      <c r="E50" s="509">
        <v>0</v>
      </c>
      <c r="F50" s="509">
        <v>0</v>
      </c>
      <c r="G50" s="509">
        <v>0</v>
      </c>
      <c r="H50" s="509">
        <v>0</v>
      </c>
      <c r="I50" s="510" t="e">
        <f t="shared" si="0"/>
        <v>#DIV/0!</v>
      </c>
      <c r="J50" s="510" t="e">
        <f t="shared" si="0"/>
        <v>#DIV/0!</v>
      </c>
      <c r="K50" s="509">
        <v>0</v>
      </c>
      <c r="L50" s="509">
        <v>0</v>
      </c>
      <c r="M50" s="513"/>
      <c r="N50" s="513"/>
      <c r="O50" s="513"/>
    </row>
    <row r="51" spans="1:15" ht="22.5" x14ac:dyDescent="0.45">
      <c r="A51" s="507">
        <v>47</v>
      </c>
      <c r="B51" s="508" t="s">
        <v>78</v>
      </c>
      <c r="C51" s="509">
        <v>579119</v>
      </c>
      <c r="D51" s="509">
        <v>147565.77669999999</v>
      </c>
      <c r="E51" s="509">
        <v>0</v>
      </c>
      <c r="F51" s="509">
        <v>0</v>
      </c>
      <c r="G51" s="509">
        <v>0</v>
      </c>
      <c r="H51" s="509">
        <v>0</v>
      </c>
      <c r="I51" s="510" t="e">
        <f>G51/E51*100</f>
        <v>#DIV/0!</v>
      </c>
      <c r="J51" s="510" t="e">
        <f>H51/F51*100</f>
        <v>#DIV/0!</v>
      </c>
      <c r="K51" s="509">
        <v>0</v>
      </c>
      <c r="L51" s="509">
        <v>0</v>
      </c>
      <c r="M51" s="513"/>
      <c r="N51" s="513"/>
      <c r="O51" s="513"/>
    </row>
    <row r="52" spans="1:15" ht="22.5" x14ac:dyDescent="0.45">
      <c r="A52" s="507">
        <v>48</v>
      </c>
      <c r="B52" s="508" t="s">
        <v>82</v>
      </c>
      <c r="C52" s="509">
        <v>0</v>
      </c>
      <c r="D52" s="509">
        <v>0</v>
      </c>
      <c r="E52" s="509">
        <v>0</v>
      </c>
      <c r="F52" s="509">
        <v>0</v>
      </c>
      <c r="G52" s="509">
        <v>0</v>
      </c>
      <c r="H52" s="509">
        <v>0</v>
      </c>
      <c r="I52" s="510" t="e">
        <f t="shared" si="0"/>
        <v>#DIV/0!</v>
      </c>
      <c r="J52" s="510" t="e">
        <f t="shared" si="0"/>
        <v>#DIV/0!</v>
      </c>
      <c r="K52" s="509">
        <v>0</v>
      </c>
      <c r="L52" s="509">
        <v>0</v>
      </c>
      <c r="M52" s="513"/>
      <c r="N52" s="513"/>
      <c r="O52" s="513"/>
    </row>
    <row r="53" spans="1:15" ht="24.75" x14ac:dyDescent="0.5">
      <c r="A53" s="514"/>
      <c r="B53" s="515" t="s">
        <v>317</v>
      </c>
      <c r="C53" s="516">
        <f t="shared" ref="C53:L53" si="1">SUM(C5:C52)</f>
        <v>13265761</v>
      </c>
      <c r="D53" s="516">
        <f t="shared" si="1"/>
        <v>28595913.510422148</v>
      </c>
      <c r="E53" s="516">
        <f t="shared" si="1"/>
        <v>484105</v>
      </c>
      <c r="F53" s="516">
        <f t="shared" si="1"/>
        <v>282301.98576430004</v>
      </c>
      <c r="G53" s="516">
        <f t="shared" si="1"/>
        <v>442390</v>
      </c>
      <c r="H53" s="516">
        <f t="shared" si="1"/>
        <v>82883.287238399993</v>
      </c>
      <c r="I53" s="517">
        <f t="shared" si="0"/>
        <v>91.383067722911349</v>
      </c>
      <c r="J53" s="517">
        <f t="shared" si="0"/>
        <v>29.35979604040087</v>
      </c>
      <c r="K53" s="516">
        <f t="shared" si="1"/>
        <v>30001</v>
      </c>
      <c r="L53" s="516">
        <f t="shared" si="1"/>
        <v>191362.3506832</v>
      </c>
      <c r="M53" s="518"/>
      <c r="N53" s="518"/>
      <c r="O53" s="518"/>
    </row>
  </sheetData>
  <mergeCells count="12">
    <mergeCell ref="N3:N4"/>
    <mergeCell ref="O3:O4"/>
    <mergeCell ref="A1:O1"/>
    <mergeCell ref="B2:O2"/>
    <mergeCell ref="A3:A4"/>
    <mergeCell ref="B3:B4"/>
    <mergeCell ref="C3:D3"/>
    <mergeCell ref="E3:F3"/>
    <mergeCell ref="G3:H3"/>
    <mergeCell ref="I3:J3"/>
    <mergeCell ref="K3:L3"/>
    <mergeCell ref="M3:M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N12" sqref="N12"/>
    </sheetView>
  </sheetViews>
  <sheetFormatPr defaultRowHeight="15.75" x14ac:dyDescent="0.25"/>
  <cols>
    <col min="1" max="1" width="6.85546875" style="528" customWidth="1"/>
    <col min="2" max="2" width="32.5703125" style="529" customWidth="1"/>
    <col min="3" max="3" width="15" style="530" customWidth="1"/>
    <col min="4" max="4" width="16" style="530" customWidth="1"/>
    <col min="5" max="5" width="12.85546875" style="530" customWidth="1"/>
    <col min="6" max="6" width="13.140625" style="530" customWidth="1"/>
    <col min="7" max="7" width="13.28515625" style="530" customWidth="1"/>
    <col min="8" max="8" width="9.85546875" style="530" customWidth="1"/>
    <col min="9" max="9" width="12.28515625" style="530" customWidth="1"/>
    <col min="10" max="10" width="12.5703125" style="530" customWidth="1"/>
    <col min="11" max="11" width="10.5703125" style="530" customWidth="1"/>
    <col min="12" max="12" width="12.140625" style="530" customWidth="1"/>
    <col min="13" max="13" width="23.7109375" style="528" customWidth="1"/>
    <col min="14" max="14" width="13.140625" style="528" customWidth="1"/>
    <col min="15" max="15" width="23.5703125" style="528" customWidth="1"/>
  </cols>
  <sheetData>
    <row r="1" spans="1:15" ht="20.25" x14ac:dyDescent="0.25">
      <c r="A1" s="863" t="s">
        <v>645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</row>
    <row r="2" spans="1:15" ht="20.25" x14ac:dyDescent="0.25">
      <c r="A2" s="864" t="s">
        <v>657</v>
      </c>
      <c r="B2" s="864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520"/>
      <c r="N2" s="520"/>
      <c r="O2" s="520"/>
    </row>
    <row r="3" spans="1:15" ht="18" x14ac:dyDescent="0.25">
      <c r="A3" s="864" t="s">
        <v>420</v>
      </c>
      <c r="B3" s="864" t="s">
        <v>658</v>
      </c>
      <c r="C3" s="857" t="s">
        <v>647</v>
      </c>
      <c r="D3" s="857"/>
      <c r="E3" s="857" t="s">
        <v>648</v>
      </c>
      <c r="F3" s="857"/>
      <c r="G3" s="857" t="s">
        <v>649</v>
      </c>
      <c r="H3" s="857"/>
      <c r="I3" s="857" t="s">
        <v>650</v>
      </c>
      <c r="J3" s="857"/>
      <c r="K3" s="857" t="s">
        <v>651</v>
      </c>
      <c r="L3" s="857"/>
      <c r="M3" s="857" t="s">
        <v>652</v>
      </c>
      <c r="N3" s="857" t="s">
        <v>653</v>
      </c>
      <c r="O3" s="857" t="s">
        <v>654</v>
      </c>
    </row>
    <row r="4" spans="1:15" ht="36" x14ac:dyDescent="0.25">
      <c r="A4" s="864"/>
      <c r="B4" s="864"/>
      <c r="C4" s="506" t="s">
        <v>656</v>
      </c>
      <c r="D4" s="506" t="s">
        <v>531</v>
      </c>
      <c r="E4" s="506" t="s">
        <v>656</v>
      </c>
      <c r="F4" s="506" t="s">
        <v>531</v>
      </c>
      <c r="G4" s="506" t="s">
        <v>656</v>
      </c>
      <c r="H4" s="506" t="s">
        <v>531</v>
      </c>
      <c r="I4" s="506" t="s">
        <v>656</v>
      </c>
      <c r="J4" s="506" t="s">
        <v>531</v>
      </c>
      <c r="K4" s="506" t="s">
        <v>656</v>
      </c>
      <c r="L4" s="506" t="s">
        <v>531</v>
      </c>
      <c r="M4" s="857"/>
      <c r="N4" s="857"/>
      <c r="O4" s="857"/>
    </row>
    <row r="5" spans="1:15" ht="18" x14ac:dyDescent="0.25">
      <c r="A5" s="521">
        <v>1</v>
      </c>
      <c r="B5" s="522" t="s">
        <v>95</v>
      </c>
      <c r="C5" s="523">
        <v>561630</v>
      </c>
      <c r="D5" s="523">
        <v>832655.64227108005</v>
      </c>
      <c r="E5" s="523">
        <v>2749</v>
      </c>
      <c r="F5" s="523">
        <v>14384.850465699999</v>
      </c>
      <c r="G5" s="523">
        <v>261</v>
      </c>
      <c r="H5" s="523">
        <v>563.17293489999997</v>
      </c>
      <c r="I5" s="524">
        <f>G5/E5*100</f>
        <v>9.4943615860312836</v>
      </c>
      <c r="J5" s="524">
        <f>H5/F5*100</f>
        <v>3.9150419828336727</v>
      </c>
      <c r="K5" s="523">
        <v>1986</v>
      </c>
      <c r="L5" s="523">
        <v>14544.7859223</v>
      </c>
      <c r="M5" s="511"/>
      <c r="N5" s="511"/>
      <c r="O5" s="511"/>
    </row>
    <row r="6" spans="1:15" ht="18" x14ac:dyDescent="0.25">
      <c r="A6" s="521">
        <v>2</v>
      </c>
      <c r="B6" s="522" t="s">
        <v>96</v>
      </c>
      <c r="C6" s="523">
        <v>469985</v>
      </c>
      <c r="D6" s="523">
        <v>911686.06959009997</v>
      </c>
      <c r="E6" s="523">
        <v>46251</v>
      </c>
      <c r="F6" s="523">
        <v>22140.446549200002</v>
      </c>
      <c r="G6" s="523">
        <v>42875</v>
      </c>
      <c r="H6" s="523">
        <v>6338.0333767000002</v>
      </c>
      <c r="I6" s="524">
        <f t="shared" ref="I6:J35" si="0">G6/E6*100</f>
        <v>92.700698363278633</v>
      </c>
      <c r="J6" s="524">
        <f t="shared" si="0"/>
        <v>28.626492977979307</v>
      </c>
      <c r="K6" s="523">
        <v>2867</v>
      </c>
      <c r="L6" s="523">
        <v>13072.9208788</v>
      </c>
      <c r="M6" s="511"/>
      <c r="N6" s="511"/>
      <c r="O6" s="511"/>
    </row>
    <row r="7" spans="1:15" ht="18" x14ac:dyDescent="0.25">
      <c r="A7" s="521">
        <v>3</v>
      </c>
      <c r="B7" s="522" t="s">
        <v>97</v>
      </c>
      <c r="C7" s="523">
        <v>1135118</v>
      </c>
      <c r="D7" s="523">
        <v>1525166.9250737</v>
      </c>
      <c r="E7" s="523">
        <v>3467</v>
      </c>
      <c r="F7" s="523">
        <v>9366.0360785000103</v>
      </c>
      <c r="G7" s="523">
        <v>880</v>
      </c>
      <c r="H7" s="523">
        <v>3259.9199351000002</v>
      </c>
      <c r="I7" s="524">
        <f t="shared" si="0"/>
        <v>25.382174790885493</v>
      </c>
      <c r="J7" s="524">
        <f t="shared" si="0"/>
        <v>34.805758890714024</v>
      </c>
      <c r="K7" s="523">
        <v>1442</v>
      </c>
      <c r="L7" s="523">
        <v>4230.9227787999998</v>
      </c>
      <c r="M7" s="511"/>
      <c r="N7" s="511"/>
      <c r="O7" s="511"/>
    </row>
    <row r="8" spans="1:15" ht="18" x14ac:dyDescent="0.25">
      <c r="A8" s="521">
        <v>4</v>
      </c>
      <c r="B8" s="522" t="s">
        <v>98</v>
      </c>
      <c r="C8" s="523">
        <v>206437</v>
      </c>
      <c r="D8" s="523">
        <v>396965.66697712801</v>
      </c>
      <c r="E8" s="523">
        <v>2803</v>
      </c>
      <c r="F8" s="523">
        <v>10585.3552757</v>
      </c>
      <c r="G8" s="523">
        <v>2114</v>
      </c>
      <c r="H8" s="523">
        <v>5536.4567413000004</v>
      </c>
      <c r="I8" s="524">
        <f t="shared" si="0"/>
        <v>75.419193721013201</v>
      </c>
      <c r="J8" s="524">
        <f t="shared" si="0"/>
        <v>52.30298461507121</v>
      </c>
      <c r="K8" s="523">
        <v>707</v>
      </c>
      <c r="L8" s="523">
        <v>8721.9147014999999</v>
      </c>
      <c r="M8" s="511"/>
      <c r="N8" s="511"/>
      <c r="O8" s="511"/>
    </row>
    <row r="9" spans="1:15" ht="18" x14ac:dyDescent="0.25">
      <c r="A9" s="521">
        <v>5</v>
      </c>
      <c r="B9" s="522" t="s">
        <v>99</v>
      </c>
      <c r="C9" s="523">
        <v>1126889</v>
      </c>
      <c r="D9" s="523">
        <v>8448282.1766604297</v>
      </c>
      <c r="E9" s="523">
        <v>6602</v>
      </c>
      <c r="F9" s="523">
        <v>14135.1244933</v>
      </c>
      <c r="G9" s="523">
        <v>5744</v>
      </c>
      <c r="H9" s="523">
        <v>12666.9054633</v>
      </c>
      <c r="I9" s="524">
        <f t="shared" si="0"/>
        <v>87.003938200545292</v>
      </c>
      <c r="J9" s="524">
        <f t="shared" si="0"/>
        <v>89.612974185717775</v>
      </c>
      <c r="K9" s="523">
        <v>1</v>
      </c>
      <c r="L9" s="523">
        <v>7.7</v>
      </c>
      <c r="M9" s="511"/>
      <c r="N9" s="511"/>
      <c r="O9" s="511"/>
    </row>
    <row r="10" spans="1:15" ht="18" x14ac:dyDescent="0.25">
      <c r="A10" s="521">
        <v>6</v>
      </c>
      <c r="B10" s="522" t="s">
        <v>100</v>
      </c>
      <c r="C10" s="523">
        <v>382690</v>
      </c>
      <c r="D10" s="523">
        <v>404746.64153969998</v>
      </c>
      <c r="E10" s="523">
        <v>25752</v>
      </c>
      <c r="F10" s="523">
        <v>5118.5263557999997</v>
      </c>
      <c r="G10" s="523">
        <v>24882</v>
      </c>
      <c r="H10" s="523">
        <v>667.23765330000003</v>
      </c>
      <c r="I10" s="524">
        <f t="shared" si="0"/>
        <v>96.621621621621628</v>
      </c>
      <c r="J10" s="524">
        <f t="shared" si="0"/>
        <v>13.035737376714437</v>
      </c>
      <c r="K10" s="523">
        <v>690</v>
      </c>
      <c r="L10" s="523">
        <v>3713.7438514</v>
      </c>
      <c r="M10" s="511"/>
      <c r="N10" s="511"/>
      <c r="O10" s="511"/>
    </row>
    <row r="11" spans="1:15" ht="18" x14ac:dyDescent="0.25">
      <c r="A11" s="521">
        <v>7</v>
      </c>
      <c r="B11" s="522" t="s">
        <v>101</v>
      </c>
      <c r="C11" s="523">
        <v>305424</v>
      </c>
      <c r="D11" s="523">
        <v>301388.25541769998</v>
      </c>
      <c r="E11" s="523">
        <v>3102</v>
      </c>
      <c r="F11" s="523">
        <v>1001.9009332000001</v>
      </c>
      <c r="G11" s="523">
        <v>2932</v>
      </c>
      <c r="H11" s="523">
        <v>452.38845939999999</v>
      </c>
      <c r="I11" s="524">
        <f t="shared" si="0"/>
        <v>94.519664732430684</v>
      </c>
      <c r="J11" s="524">
        <f t="shared" si="0"/>
        <v>45.153013078359308</v>
      </c>
      <c r="K11" s="523">
        <v>58</v>
      </c>
      <c r="L11" s="523">
        <v>370.97600999999997</v>
      </c>
      <c r="M11" s="511"/>
      <c r="N11" s="511"/>
      <c r="O11" s="511"/>
    </row>
    <row r="12" spans="1:15" ht="18" x14ac:dyDescent="0.25">
      <c r="A12" s="521">
        <v>8</v>
      </c>
      <c r="B12" s="522" t="s">
        <v>102</v>
      </c>
      <c r="C12" s="523">
        <v>258936</v>
      </c>
      <c r="D12" s="523">
        <v>276060.49326510099</v>
      </c>
      <c r="E12" s="523">
        <v>22028</v>
      </c>
      <c r="F12" s="523">
        <v>4085.7410433999999</v>
      </c>
      <c r="G12" s="523">
        <v>21823</v>
      </c>
      <c r="H12" s="523">
        <v>2601.6882458</v>
      </c>
      <c r="I12" s="524">
        <f t="shared" si="0"/>
        <v>99.069366261122198</v>
      </c>
      <c r="J12" s="524">
        <f t="shared" si="0"/>
        <v>63.677267309995081</v>
      </c>
      <c r="K12" s="523">
        <v>222</v>
      </c>
      <c r="L12" s="523">
        <v>1425.4786749</v>
      </c>
      <c r="M12" s="511"/>
      <c r="N12" s="511"/>
      <c r="O12" s="511"/>
    </row>
    <row r="13" spans="1:15" ht="18" x14ac:dyDescent="0.25">
      <c r="A13" s="521">
        <v>9</v>
      </c>
      <c r="B13" s="522" t="s">
        <v>103</v>
      </c>
      <c r="C13" s="523">
        <v>261056</v>
      </c>
      <c r="D13" s="523">
        <v>500946.98463369999</v>
      </c>
      <c r="E13" s="523">
        <v>6070</v>
      </c>
      <c r="F13" s="523">
        <v>7269.2747335000004</v>
      </c>
      <c r="G13" s="523">
        <v>5328</v>
      </c>
      <c r="H13" s="523">
        <v>2191.4302418000002</v>
      </c>
      <c r="I13" s="524">
        <f t="shared" si="0"/>
        <v>87.775947281713343</v>
      </c>
      <c r="J13" s="524">
        <f t="shared" si="0"/>
        <v>30.146477085271385</v>
      </c>
      <c r="K13" s="523">
        <v>391</v>
      </c>
      <c r="L13" s="523">
        <v>4997.8166800999998</v>
      </c>
      <c r="M13" s="511"/>
      <c r="N13" s="511"/>
      <c r="O13" s="511"/>
    </row>
    <row r="14" spans="1:15" ht="18" x14ac:dyDescent="0.25">
      <c r="A14" s="521">
        <v>10</v>
      </c>
      <c r="B14" s="522" t="s">
        <v>104</v>
      </c>
      <c r="C14" s="523">
        <v>416505</v>
      </c>
      <c r="D14" s="523">
        <v>479740.24457470002</v>
      </c>
      <c r="E14" s="523">
        <v>51992</v>
      </c>
      <c r="F14" s="523">
        <v>9213.8830579999994</v>
      </c>
      <c r="G14" s="523">
        <v>50871</v>
      </c>
      <c r="H14" s="523">
        <v>3783.4073696</v>
      </c>
      <c r="I14" s="524">
        <f t="shared" si="0"/>
        <v>97.843899061394055</v>
      </c>
      <c r="J14" s="524">
        <f t="shared" si="0"/>
        <v>41.062029393948492</v>
      </c>
      <c r="K14" s="523">
        <v>1125</v>
      </c>
      <c r="L14" s="523">
        <v>4938.3767520000001</v>
      </c>
      <c r="M14" s="511"/>
      <c r="N14" s="511"/>
      <c r="O14" s="511"/>
    </row>
    <row r="15" spans="1:15" ht="18" x14ac:dyDescent="0.25">
      <c r="A15" s="521">
        <v>11</v>
      </c>
      <c r="B15" s="522" t="s">
        <v>105</v>
      </c>
      <c r="C15" s="523">
        <v>513046</v>
      </c>
      <c r="D15" s="523">
        <v>1301575.5121764001</v>
      </c>
      <c r="E15" s="523">
        <v>1960</v>
      </c>
      <c r="F15" s="523">
        <v>5138.1045456000002</v>
      </c>
      <c r="G15" s="523">
        <v>411</v>
      </c>
      <c r="H15" s="523">
        <v>1074.3209999999999</v>
      </c>
      <c r="I15" s="524">
        <f t="shared" si="0"/>
        <v>20.969387755102041</v>
      </c>
      <c r="J15" s="524">
        <f t="shared" si="0"/>
        <v>20.908897249278265</v>
      </c>
      <c r="K15" s="523">
        <v>77</v>
      </c>
      <c r="L15" s="523">
        <v>247.80375000000001</v>
      </c>
      <c r="M15" s="511"/>
      <c r="N15" s="511"/>
      <c r="O15" s="511"/>
    </row>
    <row r="16" spans="1:15" ht="18" x14ac:dyDescent="0.25">
      <c r="A16" s="521">
        <v>12</v>
      </c>
      <c r="B16" s="522" t="s">
        <v>106</v>
      </c>
      <c r="C16" s="523">
        <v>500886</v>
      </c>
      <c r="D16" s="523">
        <v>690298.90715641703</v>
      </c>
      <c r="E16" s="523">
        <v>34914</v>
      </c>
      <c r="F16" s="523">
        <v>17012.352245300001</v>
      </c>
      <c r="G16" s="523">
        <v>33056</v>
      </c>
      <c r="H16" s="523">
        <v>4127.2557930000003</v>
      </c>
      <c r="I16" s="524">
        <f t="shared" si="0"/>
        <v>94.678352523343065</v>
      </c>
      <c r="J16" s="524">
        <f t="shared" si="0"/>
        <v>24.260347619714</v>
      </c>
      <c r="K16" s="523">
        <v>1693</v>
      </c>
      <c r="L16" s="523">
        <v>14887.8999919</v>
      </c>
      <c r="M16" s="511"/>
      <c r="N16" s="511"/>
      <c r="O16" s="511"/>
    </row>
    <row r="17" spans="1:15" ht="18" x14ac:dyDescent="0.25">
      <c r="A17" s="521">
        <v>13</v>
      </c>
      <c r="B17" s="522" t="s">
        <v>107</v>
      </c>
      <c r="C17" s="523">
        <v>459564</v>
      </c>
      <c r="D17" s="523">
        <v>1030955.4796049</v>
      </c>
      <c r="E17" s="523">
        <v>2201</v>
      </c>
      <c r="F17" s="523">
        <v>11364.1608516</v>
      </c>
      <c r="G17" s="523">
        <v>564</v>
      </c>
      <c r="H17" s="523">
        <v>1969.6023617000001</v>
      </c>
      <c r="I17" s="524">
        <f t="shared" si="0"/>
        <v>25.624716038164468</v>
      </c>
      <c r="J17" s="524">
        <f t="shared" si="0"/>
        <v>17.331700839333799</v>
      </c>
      <c r="K17" s="523">
        <v>1615</v>
      </c>
      <c r="L17" s="523">
        <v>9606.1014039999991</v>
      </c>
      <c r="M17" s="511"/>
      <c r="N17" s="511"/>
      <c r="O17" s="511"/>
    </row>
    <row r="18" spans="1:15" ht="18" x14ac:dyDescent="0.25">
      <c r="A18" s="521">
        <v>14</v>
      </c>
      <c r="B18" s="522" t="s">
        <v>108</v>
      </c>
      <c r="C18" s="523">
        <v>177134</v>
      </c>
      <c r="D18" s="523">
        <v>336298.5014826</v>
      </c>
      <c r="E18" s="523">
        <v>602</v>
      </c>
      <c r="F18" s="523">
        <v>2391.6044704999999</v>
      </c>
      <c r="G18" s="523">
        <v>130</v>
      </c>
      <c r="H18" s="523">
        <v>673.10976359999995</v>
      </c>
      <c r="I18" s="524">
        <f t="shared" si="0"/>
        <v>21.59468438538206</v>
      </c>
      <c r="J18" s="524">
        <f t="shared" si="0"/>
        <v>28.144694154183302</v>
      </c>
      <c r="K18" s="523">
        <v>319</v>
      </c>
      <c r="L18" s="523">
        <v>2069.9081038999998</v>
      </c>
      <c r="M18" s="511"/>
      <c r="N18" s="511"/>
      <c r="O18" s="511"/>
    </row>
    <row r="19" spans="1:15" ht="18" x14ac:dyDescent="0.25">
      <c r="A19" s="521">
        <v>15</v>
      </c>
      <c r="B19" s="522" t="s">
        <v>109</v>
      </c>
      <c r="C19" s="523">
        <v>516443</v>
      </c>
      <c r="D19" s="523">
        <v>559004.61933789903</v>
      </c>
      <c r="E19" s="523">
        <v>9901</v>
      </c>
      <c r="F19" s="523">
        <v>5045.0083027999999</v>
      </c>
      <c r="G19" s="523">
        <v>9599</v>
      </c>
      <c r="H19" s="523">
        <v>2025.8580132</v>
      </c>
      <c r="I19" s="524">
        <f t="shared" si="0"/>
        <v>96.949803050196948</v>
      </c>
      <c r="J19" s="524">
        <f t="shared" si="0"/>
        <v>40.155692351896441</v>
      </c>
      <c r="K19" s="523">
        <v>276</v>
      </c>
      <c r="L19" s="523">
        <v>4114.7691908999996</v>
      </c>
      <c r="M19" s="511"/>
      <c r="N19" s="511"/>
      <c r="O19" s="511"/>
    </row>
    <row r="20" spans="1:15" ht="18" x14ac:dyDescent="0.25">
      <c r="A20" s="521">
        <v>16</v>
      </c>
      <c r="B20" s="522" t="s">
        <v>110</v>
      </c>
      <c r="C20" s="523">
        <v>333264</v>
      </c>
      <c r="D20" s="523">
        <v>479325.9647211</v>
      </c>
      <c r="E20" s="523">
        <v>1796</v>
      </c>
      <c r="F20" s="523">
        <v>9519.2756618000094</v>
      </c>
      <c r="G20" s="523">
        <v>281</v>
      </c>
      <c r="H20" s="523">
        <v>1055.1944947</v>
      </c>
      <c r="I20" s="524">
        <f t="shared" si="0"/>
        <v>15.64587973273942</v>
      </c>
      <c r="J20" s="524">
        <f t="shared" si="0"/>
        <v>11.084819183610785</v>
      </c>
      <c r="K20" s="523">
        <v>1163</v>
      </c>
      <c r="L20" s="523">
        <v>7626.3695084999999</v>
      </c>
      <c r="M20" s="511"/>
      <c r="N20" s="511"/>
      <c r="O20" s="511"/>
    </row>
    <row r="21" spans="1:15" ht="18" x14ac:dyDescent="0.25">
      <c r="A21" s="521">
        <v>17</v>
      </c>
      <c r="B21" s="522" t="s">
        <v>111</v>
      </c>
      <c r="C21" s="523">
        <v>422456</v>
      </c>
      <c r="D21" s="523">
        <v>659958.13317351905</v>
      </c>
      <c r="E21" s="523">
        <v>70791</v>
      </c>
      <c r="F21" s="523">
        <v>21726.194849399799</v>
      </c>
      <c r="G21" s="523">
        <v>67627</v>
      </c>
      <c r="H21" s="523">
        <v>3005.4438313000001</v>
      </c>
      <c r="I21" s="524">
        <f t="shared" si="0"/>
        <v>95.530505290220518</v>
      </c>
      <c r="J21" s="524">
        <f t="shared" si="0"/>
        <v>13.833272932204361</v>
      </c>
      <c r="K21" s="523">
        <v>3007</v>
      </c>
      <c r="L21" s="523">
        <v>19199.409820699999</v>
      </c>
      <c r="M21" s="511"/>
      <c r="N21" s="511"/>
      <c r="O21" s="511"/>
    </row>
    <row r="22" spans="1:15" ht="18" x14ac:dyDescent="0.25">
      <c r="A22" s="521">
        <v>18</v>
      </c>
      <c r="B22" s="522" t="s">
        <v>112</v>
      </c>
      <c r="C22" s="523">
        <v>240636</v>
      </c>
      <c r="D22" s="523">
        <v>430770.12680730002</v>
      </c>
      <c r="E22" s="523">
        <v>2341</v>
      </c>
      <c r="F22" s="523">
        <v>2534.2558266000001</v>
      </c>
      <c r="G22" s="523">
        <v>2045</v>
      </c>
      <c r="H22" s="523">
        <v>1128.4787719000001</v>
      </c>
      <c r="I22" s="524">
        <f t="shared" si="0"/>
        <v>87.355830841520714</v>
      </c>
      <c r="J22" s="524">
        <f t="shared" si="0"/>
        <v>44.528999797703378</v>
      </c>
      <c r="K22" s="523">
        <v>39</v>
      </c>
      <c r="L22" s="523">
        <v>959.25</v>
      </c>
      <c r="M22" s="511"/>
      <c r="N22" s="511"/>
      <c r="O22" s="511"/>
    </row>
    <row r="23" spans="1:15" ht="18" x14ac:dyDescent="0.25">
      <c r="A23" s="521">
        <v>19</v>
      </c>
      <c r="B23" s="522" t="s">
        <v>113</v>
      </c>
      <c r="C23" s="523">
        <v>240606</v>
      </c>
      <c r="D23" s="523">
        <v>391932.72989740002</v>
      </c>
      <c r="E23" s="523">
        <v>27337</v>
      </c>
      <c r="F23" s="523">
        <v>6059.8511661000002</v>
      </c>
      <c r="G23" s="523">
        <v>27159</v>
      </c>
      <c r="H23" s="523">
        <v>3988.6837753999998</v>
      </c>
      <c r="I23" s="524">
        <f t="shared" si="0"/>
        <v>99.348867834802647</v>
      </c>
      <c r="J23" s="524">
        <f t="shared" si="0"/>
        <v>65.821480859356441</v>
      </c>
      <c r="K23" s="523">
        <v>91</v>
      </c>
      <c r="L23" s="523">
        <v>1846.4975915</v>
      </c>
      <c r="M23" s="511"/>
      <c r="N23" s="511"/>
      <c r="O23" s="511"/>
    </row>
    <row r="24" spans="1:15" ht="18" x14ac:dyDescent="0.25">
      <c r="A24" s="521">
        <v>20</v>
      </c>
      <c r="B24" s="522" t="s">
        <v>114</v>
      </c>
      <c r="C24" s="523">
        <v>286152</v>
      </c>
      <c r="D24" s="523">
        <v>545147.00782599999</v>
      </c>
      <c r="E24" s="523">
        <v>24939</v>
      </c>
      <c r="F24" s="523">
        <v>8684.5297682999808</v>
      </c>
      <c r="G24" s="523">
        <v>23231</v>
      </c>
      <c r="H24" s="523">
        <v>2084.4359436999998</v>
      </c>
      <c r="I24" s="524">
        <f t="shared" si="0"/>
        <v>93.151289145515065</v>
      </c>
      <c r="J24" s="524">
        <f t="shared" si="0"/>
        <v>24.001713383590985</v>
      </c>
      <c r="K24" s="523">
        <v>1412</v>
      </c>
      <c r="L24" s="523">
        <v>6509.1597900999996</v>
      </c>
      <c r="M24" s="511"/>
      <c r="N24" s="511"/>
      <c r="O24" s="511"/>
    </row>
    <row r="25" spans="1:15" ht="18" x14ac:dyDescent="0.25">
      <c r="A25" s="521">
        <v>21</v>
      </c>
      <c r="B25" s="522" t="s">
        <v>115</v>
      </c>
      <c r="C25" s="523">
        <v>584875</v>
      </c>
      <c r="D25" s="523">
        <v>523742.93554970197</v>
      </c>
      <c r="E25" s="523">
        <v>9876</v>
      </c>
      <c r="F25" s="523">
        <v>3047.882157</v>
      </c>
      <c r="G25" s="523">
        <v>9655</v>
      </c>
      <c r="H25" s="523">
        <v>1807.8393206000001</v>
      </c>
      <c r="I25" s="524">
        <f t="shared" si="0"/>
        <v>97.762251923855814</v>
      </c>
      <c r="J25" s="524">
        <f t="shared" si="0"/>
        <v>59.314606913130731</v>
      </c>
      <c r="K25" s="523">
        <v>97</v>
      </c>
      <c r="L25" s="523">
        <v>345.77887149999998</v>
      </c>
      <c r="M25" s="511"/>
      <c r="N25" s="511"/>
      <c r="O25" s="511"/>
    </row>
    <row r="26" spans="1:15" ht="18" x14ac:dyDescent="0.25">
      <c r="A26" s="521">
        <v>22</v>
      </c>
      <c r="B26" s="522" t="s">
        <v>116</v>
      </c>
      <c r="C26" s="523">
        <v>850602</v>
      </c>
      <c r="D26" s="523">
        <v>1215182.6321133501</v>
      </c>
      <c r="E26" s="523">
        <v>20579</v>
      </c>
      <c r="F26" s="523">
        <v>13753.9442248</v>
      </c>
      <c r="G26" s="523">
        <v>19583</v>
      </c>
      <c r="H26" s="523">
        <v>4358.4607346000103</v>
      </c>
      <c r="I26" s="524">
        <f t="shared" si="0"/>
        <v>95.160114680013606</v>
      </c>
      <c r="J26" s="524">
        <f t="shared" si="0"/>
        <v>31.688806231605817</v>
      </c>
      <c r="K26" s="523">
        <v>894</v>
      </c>
      <c r="L26" s="523">
        <v>11841.9873443</v>
      </c>
      <c r="M26" s="511"/>
      <c r="N26" s="511"/>
      <c r="O26" s="511"/>
    </row>
    <row r="27" spans="1:15" ht="18" x14ac:dyDescent="0.25">
      <c r="A27" s="521">
        <v>23</v>
      </c>
      <c r="B27" s="522" t="s">
        <v>117</v>
      </c>
      <c r="C27" s="523">
        <v>396969</v>
      </c>
      <c r="D27" s="523">
        <v>701892.18714469997</v>
      </c>
      <c r="E27" s="523">
        <v>42640</v>
      </c>
      <c r="F27" s="523">
        <v>23915.3091279</v>
      </c>
      <c r="G27" s="523">
        <v>37713</v>
      </c>
      <c r="H27" s="523">
        <v>2888.8853337000201</v>
      </c>
      <c r="I27" s="524">
        <f t="shared" si="0"/>
        <v>88.445121951219505</v>
      </c>
      <c r="J27" s="524">
        <f t="shared" si="0"/>
        <v>12.07964872312605</v>
      </c>
      <c r="K27" s="523">
        <v>4422</v>
      </c>
      <c r="L27" s="523">
        <v>21593.602656700001</v>
      </c>
      <c r="M27" s="511"/>
      <c r="N27" s="511"/>
      <c r="O27" s="511"/>
    </row>
    <row r="28" spans="1:15" ht="18" x14ac:dyDescent="0.25">
      <c r="A28" s="521">
        <v>24</v>
      </c>
      <c r="B28" s="522" t="s">
        <v>118</v>
      </c>
      <c r="C28" s="523">
        <v>265042</v>
      </c>
      <c r="D28" s="523">
        <v>338733.08632280002</v>
      </c>
      <c r="E28" s="523">
        <v>2542</v>
      </c>
      <c r="F28" s="523">
        <v>7427.2484635999999</v>
      </c>
      <c r="G28" s="523">
        <v>1781</v>
      </c>
      <c r="H28" s="523">
        <v>1118.1351305999999</v>
      </c>
      <c r="I28" s="524">
        <f t="shared" si="0"/>
        <v>70.06294256490952</v>
      </c>
      <c r="J28" s="524">
        <f t="shared" si="0"/>
        <v>15.05450014335508</v>
      </c>
      <c r="K28" s="523">
        <v>744</v>
      </c>
      <c r="L28" s="523">
        <v>7655.9344460000002</v>
      </c>
      <c r="M28" s="511"/>
      <c r="N28" s="511"/>
      <c r="O28" s="511"/>
    </row>
    <row r="29" spans="1:15" ht="18" x14ac:dyDescent="0.25">
      <c r="A29" s="521">
        <v>25</v>
      </c>
      <c r="B29" s="522" t="s">
        <v>119</v>
      </c>
      <c r="C29" s="523">
        <v>432349</v>
      </c>
      <c r="D29" s="523">
        <v>646200.75871332095</v>
      </c>
      <c r="E29" s="523">
        <v>17256</v>
      </c>
      <c r="F29" s="523">
        <v>10902.220749300001</v>
      </c>
      <c r="G29" s="523">
        <v>15812</v>
      </c>
      <c r="H29" s="523">
        <v>4037.5390133999999</v>
      </c>
      <c r="I29" s="524">
        <f t="shared" si="0"/>
        <v>91.631896152063049</v>
      </c>
      <c r="J29" s="524">
        <f t="shared" si="0"/>
        <v>37.034097054577053</v>
      </c>
      <c r="K29" s="523">
        <v>849</v>
      </c>
      <c r="L29" s="523">
        <v>5316.5531573999997</v>
      </c>
      <c r="M29" s="511"/>
      <c r="N29" s="511"/>
      <c r="O29" s="511"/>
    </row>
    <row r="30" spans="1:15" ht="18" x14ac:dyDescent="0.25">
      <c r="A30" s="521">
        <v>26</v>
      </c>
      <c r="B30" s="522" t="s">
        <v>120</v>
      </c>
      <c r="C30" s="523">
        <v>445439</v>
      </c>
      <c r="D30" s="523">
        <v>622157.65317259997</v>
      </c>
      <c r="E30" s="523">
        <v>15147</v>
      </c>
      <c r="F30" s="523">
        <v>4319.8115799999996</v>
      </c>
      <c r="G30" s="523">
        <v>14561</v>
      </c>
      <c r="H30" s="523">
        <v>2775.3522008</v>
      </c>
      <c r="I30" s="524">
        <f t="shared" si="0"/>
        <v>96.131247111639269</v>
      </c>
      <c r="J30" s="524">
        <f t="shared" si="0"/>
        <v>64.247066090785381</v>
      </c>
      <c r="K30" s="523">
        <v>831</v>
      </c>
      <c r="L30" s="523">
        <v>2274.0036648999999</v>
      </c>
      <c r="M30" s="511"/>
      <c r="N30" s="511"/>
      <c r="O30" s="511"/>
    </row>
    <row r="31" spans="1:15" ht="18" x14ac:dyDescent="0.25">
      <c r="A31" s="521">
        <v>27</v>
      </c>
      <c r="B31" s="522" t="s">
        <v>121</v>
      </c>
      <c r="C31" s="523">
        <v>266097</v>
      </c>
      <c r="D31" s="523">
        <v>1582122.8381777001</v>
      </c>
      <c r="E31" s="523">
        <v>1714</v>
      </c>
      <c r="F31" s="523">
        <v>5466.4309923000001</v>
      </c>
      <c r="G31" s="523">
        <v>174</v>
      </c>
      <c r="H31" s="523">
        <v>2820.692</v>
      </c>
      <c r="I31" s="524">
        <f t="shared" si="0"/>
        <v>10.15169194865811</v>
      </c>
      <c r="J31" s="524">
        <f t="shared" si="0"/>
        <v>51.600248937070994</v>
      </c>
      <c r="K31" s="523">
        <v>44</v>
      </c>
      <c r="L31" s="523">
        <v>1380.992</v>
      </c>
      <c r="M31" s="511"/>
      <c r="N31" s="511"/>
      <c r="O31" s="511"/>
    </row>
    <row r="32" spans="1:15" ht="18" x14ac:dyDescent="0.25">
      <c r="A32" s="521">
        <v>28</v>
      </c>
      <c r="B32" s="522" t="s">
        <v>122</v>
      </c>
      <c r="C32" s="523">
        <v>324386</v>
      </c>
      <c r="D32" s="523">
        <v>443480.61910399998</v>
      </c>
      <c r="E32" s="523">
        <v>2510</v>
      </c>
      <c r="F32" s="523">
        <v>7214.4367355000004</v>
      </c>
      <c r="G32" s="523">
        <v>343</v>
      </c>
      <c r="H32" s="523">
        <v>2038.2635786000001</v>
      </c>
      <c r="I32" s="524">
        <f t="shared" si="0"/>
        <v>13.665338645418327</v>
      </c>
      <c r="J32" s="524">
        <f t="shared" si="0"/>
        <v>28.252567086358088</v>
      </c>
      <c r="K32" s="523">
        <v>132</v>
      </c>
      <c r="L32" s="523">
        <v>392.74357859999998</v>
      </c>
      <c r="M32" s="511"/>
      <c r="N32" s="511"/>
      <c r="O32" s="511"/>
    </row>
    <row r="33" spans="1:15" ht="18" x14ac:dyDescent="0.25">
      <c r="A33" s="521">
        <v>29</v>
      </c>
      <c r="B33" s="522" t="s">
        <v>123</v>
      </c>
      <c r="C33" s="523">
        <v>517949</v>
      </c>
      <c r="D33" s="523">
        <v>786841.34048699995</v>
      </c>
      <c r="E33" s="523">
        <v>1504</v>
      </c>
      <c r="F33" s="523">
        <v>8122.9993818000003</v>
      </c>
      <c r="G33" s="523">
        <v>212</v>
      </c>
      <c r="H33" s="523">
        <v>702.85147189999998</v>
      </c>
      <c r="I33" s="524">
        <f t="shared" si="0"/>
        <v>14.095744680851062</v>
      </c>
      <c r="J33" s="524">
        <f t="shared" si="0"/>
        <v>8.652610185774174</v>
      </c>
      <c r="K33" s="523">
        <v>904</v>
      </c>
      <c r="L33" s="523">
        <v>6945.8417740000004</v>
      </c>
      <c r="M33" s="511"/>
      <c r="N33" s="511"/>
      <c r="O33" s="511"/>
    </row>
    <row r="34" spans="1:15" ht="18" x14ac:dyDescent="0.25">
      <c r="A34" s="521">
        <v>30</v>
      </c>
      <c r="B34" s="522" t="s">
        <v>124</v>
      </c>
      <c r="C34" s="523">
        <v>367196</v>
      </c>
      <c r="D34" s="523">
        <v>1232653.3774500999</v>
      </c>
      <c r="E34" s="523">
        <v>22739</v>
      </c>
      <c r="F34" s="523">
        <v>11355.225677799999</v>
      </c>
      <c r="G34" s="523">
        <v>20743</v>
      </c>
      <c r="H34" s="523">
        <v>1142.2442845</v>
      </c>
      <c r="I34" s="524">
        <f t="shared" si="0"/>
        <v>91.222129381239284</v>
      </c>
      <c r="J34" s="524">
        <f t="shared" si="0"/>
        <v>10.059194919684789</v>
      </c>
      <c r="K34" s="523">
        <v>1903</v>
      </c>
      <c r="L34" s="523">
        <v>10523.1077885</v>
      </c>
      <c r="M34" s="511"/>
      <c r="N34" s="511"/>
      <c r="O34" s="511"/>
    </row>
    <row r="35" spans="1:15" ht="20.25" x14ac:dyDescent="0.3">
      <c r="A35" s="521"/>
      <c r="B35" s="525" t="s">
        <v>317</v>
      </c>
      <c r="C35" s="526">
        <f>SUM(C5:C34)</f>
        <v>13265761</v>
      </c>
      <c r="D35" s="526">
        <f>SUM(D5:D34)</f>
        <v>28595913.51042214</v>
      </c>
      <c r="E35" s="526">
        <f>SUM(E5:E34)</f>
        <v>484105</v>
      </c>
      <c r="F35" s="526">
        <f>SUM(F5:F34)</f>
        <v>282301.98576429987</v>
      </c>
      <c r="G35" s="526">
        <f t="shared" ref="G35:L35" si="1">SUM(G5:G34)</f>
        <v>442390</v>
      </c>
      <c r="H35" s="526">
        <f t="shared" si="1"/>
        <v>82883.287238400037</v>
      </c>
      <c r="I35" s="527">
        <f t="shared" si="0"/>
        <v>91.383067722911349</v>
      </c>
      <c r="J35" s="527">
        <f t="shared" si="0"/>
        <v>29.359796040400905</v>
      </c>
      <c r="K35" s="526">
        <f t="shared" si="1"/>
        <v>30001</v>
      </c>
      <c r="L35" s="526">
        <f t="shared" si="1"/>
        <v>191362.3506832</v>
      </c>
      <c r="M35" s="526"/>
      <c r="N35" s="526"/>
      <c r="O35" s="526"/>
    </row>
  </sheetData>
  <mergeCells count="13">
    <mergeCell ref="M3:M4"/>
    <mergeCell ref="N3:N4"/>
    <mergeCell ref="O3:O4"/>
    <mergeCell ref="A1:O1"/>
    <mergeCell ref="A2:B2"/>
    <mergeCell ref="C2:L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K8" sqref="K8"/>
    </sheetView>
  </sheetViews>
  <sheetFormatPr defaultColWidth="9.5703125" defaultRowHeight="15" x14ac:dyDescent="0.25"/>
  <cols>
    <col min="1" max="1" width="17.140625" customWidth="1"/>
    <col min="2" max="2" width="17.28515625" customWidth="1"/>
    <col min="3" max="3" width="27.28515625" customWidth="1"/>
    <col min="4" max="4" width="24.140625" customWidth="1"/>
  </cols>
  <sheetData>
    <row r="1" spans="1:4" ht="21" x14ac:dyDescent="0.25">
      <c r="A1" s="866" t="s">
        <v>659</v>
      </c>
      <c r="B1" s="866"/>
      <c r="C1" s="866"/>
      <c r="D1" s="866"/>
    </row>
    <row r="2" spans="1:4" ht="18" x14ac:dyDescent="0.25">
      <c r="A2" s="531" t="s">
        <v>660</v>
      </c>
      <c r="B2" s="867" t="s">
        <v>661</v>
      </c>
      <c r="C2" s="867"/>
      <c r="D2" s="867"/>
    </row>
    <row r="3" spans="1:4" ht="30" x14ac:dyDescent="0.25">
      <c r="A3" s="868" t="s">
        <v>662</v>
      </c>
      <c r="B3" s="869" t="s">
        <v>663</v>
      </c>
      <c r="C3" s="532" t="s">
        <v>664</v>
      </c>
      <c r="D3" s="533">
        <v>2321279</v>
      </c>
    </row>
    <row r="4" spans="1:4" ht="45" x14ac:dyDescent="0.25">
      <c r="A4" s="868"/>
      <c r="B4" s="869"/>
      <c r="C4" s="532" t="s">
        <v>665</v>
      </c>
      <c r="D4" s="533">
        <v>1001310</v>
      </c>
    </row>
    <row r="5" spans="1:4" ht="30" x14ac:dyDescent="0.25">
      <c r="A5" s="868"/>
      <c r="B5" s="869"/>
      <c r="C5" s="532" t="s">
        <v>666</v>
      </c>
      <c r="D5" s="534">
        <v>43.136133140393724</v>
      </c>
    </row>
    <row r="6" spans="1:4" ht="21" x14ac:dyDescent="0.25">
      <c r="A6" s="868"/>
      <c r="B6" s="869"/>
      <c r="C6" s="532" t="s">
        <v>667</v>
      </c>
      <c r="D6" s="533">
        <v>126788</v>
      </c>
    </row>
    <row r="7" spans="1:4" ht="21" x14ac:dyDescent="0.25">
      <c r="A7" s="868"/>
      <c r="B7" s="869"/>
      <c r="C7" s="532" t="s">
        <v>668</v>
      </c>
      <c r="D7" s="534">
        <v>5.4619888432196211</v>
      </c>
    </row>
    <row r="8" spans="1:4" ht="30" x14ac:dyDescent="0.25">
      <c r="A8" s="868"/>
      <c r="B8" s="869"/>
      <c r="C8" s="532" t="s">
        <v>669</v>
      </c>
      <c r="D8" s="533">
        <v>407476</v>
      </c>
    </row>
    <row r="9" spans="1:4" ht="21" x14ac:dyDescent="0.25">
      <c r="A9" s="868"/>
      <c r="B9" s="869"/>
      <c r="C9" s="532" t="s">
        <v>670</v>
      </c>
      <c r="D9" s="534">
        <v>17.553943321763562</v>
      </c>
    </row>
    <row r="10" spans="1:4" ht="90" x14ac:dyDescent="0.25">
      <c r="A10" s="868"/>
      <c r="B10" s="869"/>
      <c r="C10" s="532" t="s">
        <v>671</v>
      </c>
      <c r="D10" s="533">
        <v>923711</v>
      </c>
    </row>
    <row r="11" spans="1:4" ht="30" x14ac:dyDescent="0.25">
      <c r="A11" s="868"/>
      <c r="B11" s="869"/>
      <c r="C11" s="535" t="s">
        <v>672</v>
      </c>
      <c r="D11" s="534">
        <v>39.793191598252513</v>
      </c>
    </row>
    <row r="12" spans="1:4" ht="30" x14ac:dyDescent="0.25">
      <c r="A12" s="868"/>
      <c r="B12" s="869" t="s">
        <v>673</v>
      </c>
      <c r="C12" s="532" t="s">
        <v>674</v>
      </c>
      <c r="D12" s="533">
        <v>32551</v>
      </c>
    </row>
    <row r="13" spans="1:4" ht="21" x14ac:dyDescent="0.25">
      <c r="A13" s="868"/>
      <c r="B13" s="869"/>
      <c r="C13" s="532" t="s">
        <v>675</v>
      </c>
      <c r="D13" s="533">
        <v>9080</v>
      </c>
    </row>
    <row r="14" spans="1:4" ht="21" x14ac:dyDescent="0.25">
      <c r="A14" s="868"/>
      <c r="B14" s="869"/>
      <c r="C14" s="532" t="s">
        <v>668</v>
      </c>
      <c r="D14" s="534">
        <v>27.894688335227798</v>
      </c>
    </row>
    <row r="15" spans="1:4" ht="30" x14ac:dyDescent="0.25">
      <c r="A15" s="868"/>
      <c r="B15" s="869"/>
      <c r="C15" s="532" t="s">
        <v>676</v>
      </c>
      <c r="D15" s="533">
        <v>4447</v>
      </c>
    </row>
    <row r="16" spans="1:4" ht="21" x14ac:dyDescent="0.25">
      <c r="A16" s="868"/>
      <c r="B16" s="869"/>
      <c r="C16" s="532" t="s">
        <v>677</v>
      </c>
      <c r="D16" s="534">
        <v>13.661638659334582</v>
      </c>
    </row>
    <row r="17" spans="1:4" ht="45" x14ac:dyDescent="0.25">
      <c r="A17" s="868" t="s">
        <v>678</v>
      </c>
      <c r="B17" s="869" t="s">
        <v>679</v>
      </c>
      <c r="C17" s="532" t="s">
        <v>680</v>
      </c>
      <c r="D17" s="533">
        <v>741</v>
      </c>
    </row>
    <row r="18" spans="1:4" ht="45" x14ac:dyDescent="0.25">
      <c r="A18" s="868"/>
      <c r="B18" s="869"/>
      <c r="C18" s="532" t="s">
        <v>681</v>
      </c>
      <c r="D18" s="533">
        <v>38</v>
      </c>
    </row>
    <row r="19" spans="1:4" ht="30" x14ac:dyDescent="0.25">
      <c r="A19" s="868"/>
      <c r="B19" s="869"/>
      <c r="C19" s="532" t="s">
        <v>682</v>
      </c>
      <c r="D19" s="533">
        <v>55</v>
      </c>
    </row>
    <row r="20" spans="1:4" ht="30" x14ac:dyDescent="0.25">
      <c r="A20" s="868"/>
      <c r="B20" s="869"/>
      <c r="C20" s="532" t="s">
        <v>683</v>
      </c>
      <c r="D20" s="533">
        <v>834</v>
      </c>
    </row>
    <row r="21" spans="1:4" ht="30" x14ac:dyDescent="0.25">
      <c r="A21" s="865" t="s">
        <v>684</v>
      </c>
      <c r="B21" s="865"/>
      <c r="C21" s="532" t="s">
        <v>685</v>
      </c>
      <c r="D21" s="533">
        <v>295</v>
      </c>
    </row>
    <row r="22" spans="1:4" ht="21" x14ac:dyDescent="0.25">
      <c r="A22" s="865"/>
      <c r="B22" s="865"/>
      <c r="C22" s="532" t="s">
        <v>686</v>
      </c>
      <c r="D22" s="533">
        <v>10319</v>
      </c>
    </row>
  </sheetData>
  <mergeCells count="8">
    <mergeCell ref="A21:B22"/>
    <mergeCell ref="A1:D1"/>
    <mergeCell ref="B2:D2"/>
    <mergeCell ref="A3:A16"/>
    <mergeCell ref="B3:B11"/>
    <mergeCell ref="B12:B16"/>
    <mergeCell ref="A17:A20"/>
    <mergeCell ref="B17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U8" sqref="U8"/>
    </sheetView>
  </sheetViews>
  <sheetFormatPr defaultRowHeight="15" x14ac:dyDescent="0.2"/>
  <cols>
    <col min="1" max="1" width="6" style="88" customWidth="1"/>
    <col min="2" max="2" width="32.140625" style="60" bestFit="1" customWidth="1"/>
    <col min="3" max="4" width="8.28515625" style="49" bestFit="1" customWidth="1"/>
    <col min="5" max="6" width="8.7109375" style="49" bestFit="1" customWidth="1"/>
    <col min="7" max="7" width="9.42578125" style="49" customWidth="1"/>
    <col min="8" max="9" width="8.28515625" style="60" bestFit="1" customWidth="1"/>
    <col min="10" max="10" width="8.7109375" style="60" bestFit="1" customWidth="1"/>
    <col min="11" max="11" width="8.85546875" style="60" customWidth="1"/>
    <col min="12" max="12" width="9" style="60" customWidth="1"/>
    <col min="13" max="13" width="7.85546875" style="60" customWidth="1"/>
    <col min="14" max="14" width="7.7109375" style="60" customWidth="1"/>
    <col min="15" max="15" width="7.28515625" style="60" customWidth="1"/>
    <col min="16" max="16" width="7" style="60" customWidth="1"/>
    <col min="17" max="17" width="6.5703125" style="60" bestFit="1" customWidth="1"/>
    <col min="18" max="39" width="11.42578125" style="60" customWidth="1"/>
    <col min="40" max="16384" width="9.140625" style="60"/>
  </cols>
  <sheetData>
    <row r="1" spans="1:17" ht="18" x14ac:dyDescent="0.25">
      <c r="A1" s="580" t="s">
        <v>173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</row>
    <row r="2" spans="1:17" ht="18" x14ac:dyDescent="0.25">
      <c r="A2" s="580" t="s">
        <v>174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</row>
    <row r="3" spans="1:17" s="61" customFormat="1" x14ac:dyDescent="0.25">
      <c r="A3" s="581" t="s">
        <v>175</v>
      </c>
      <c r="B3" s="581" t="s">
        <v>3</v>
      </c>
      <c r="C3" s="584" t="s">
        <v>176</v>
      </c>
      <c r="D3" s="584"/>
      <c r="E3" s="584"/>
      <c r="F3" s="584"/>
      <c r="G3" s="584"/>
      <c r="H3" s="584" t="s">
        <v>177</v>
      </c>
      <c r="I3" s="584"/>
      <c r="J3" s="584"/>
      <c r="K3" s="584"/>
      <c r="L3" s="584"/>
      <c r="M3" s="585" t="s">
        <v>178</v>
      </c>
      <c r="N3" s="586"/>
      <c r="O3" s="586"/>
      <c r="P3" s="586"/>
      <c r="Q3" s="587"/>
    </row>
    <row r="4" spans="1:17" s="62" customFormat="1" x14ac:dyDescent="0.25">
      <c r="A4" s="582"/>
      <c r="B4" s="582"/>
      <c r="C4" s="584" t="s">
        <v>179</v>
      </c>
      <c r="D4" s="584"/>
      <c r="E4" s="584"/>
      <c r="F4" s="584"/>
      <c r="G4" s="584"/>
      <c r="H4" s="591" t="s">
        <v>179</v>
      </c>
      <c r="I4" s="591"/>
      <c r="J4" s="591"/>
      <c r="K4" s="591"/>
      <c r="L4" s="591"/>
      <c r="M4" s="588"/>
      <c r="N4" s="589"/>
      <c r="O4" s="589"/>
      <c r="P4" s="589"/>
      <c r="Q4" s="590"/>
    </row>
    <row r="5" spans="1:17" s="64" customFormat="1" x14ac:dyDescent="0.25">
      <c r="A5" s="583"/>
      <c r="B5" s="583"/>
      <c r="C5" s="63" t="s">
        <v>180</v>
      </c>
      <c r="D5" s="63" t="s">
        <v>181</v>
      </c>
      <c r="E5" s="63" t="s">
        <v>182</v>
      </c>
      <c r="F5" s="63" t="s">
        <v>183</v>
      </c>
      <c r="G5" s="63" t="s">
        <v>184</v>
      </c>
      <c r="H5" s="63" t="s">
        <v>180</v>
      </c>
      <c r="I5" s="63" t="s">
        <v>181</v>
      </c>
      <c r="J5" s="63" t="s">
        <v>182</v>
      </c>
      <c r="K5" s="63" t="s">
        <v>183</v>
      </c>
      <c r="L5" s="63" t="s">
        <v>184</v>
      </c>
      <c r="M5" s="63" t="s">
        <v>180</v>
      </c>
      <c r="N5" s="63" t="s">
        <v>181</v>
      </c>
      <c r="O5" s="63" t="s">
        <v>182</v>
      </c>
      <c r="P5" s="63" t="s">
        <v>183</v>
      </c>
      <c r="Q5" s="63" t="s">
        <v>184</v>
      </c>
    </row>
    <row r="6" spans="1:17" s="61" customFormat="1" ht="15.75" x14ac:dyDescent="0.25">
      <c r="A6" s="65" t="s">
        <v>185</v>
      </c>
      <c r="B6" s="66" t="s">
        <v>12</v>
      </c>
      <c r="C6" s="67"/>
      <c r="D6" s="67"/>
      <c r="E6" s="67"/>
      <c r="F6" s="67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61" customFormat="1" ht="18" x14ac:dyDescent="0.25">
      <c r="A7" s="69">
        <v>1</v>
      </c>
      <c r="B7" s="70" t="s">
        <v>13</v>
      </c>
      <c r="C7" s="71">
        <v>412</v>
      </c>
      <c r="D7" s="71">
        <v>474</v>
      </c>
      <c r="E7" s="71">
        <v>558</v>
      </c>
      <c r="F7" s="71">
        <v>600</v>
      </c>
      <c r="G7" s="71">
        <f>SUM(C7:F7)</f>
        <v>2044</v>
      </c>
      <c r="H7" s="72">
        <v>421</v>
      </c>
      <c r="I7" s="72">
        <v>473</v>
      </c>
      <c r="J7" s="72">
        <v>560</v>
      </c>
      <c r="K7" s="72">
        <v>600</v>
      </c>
      <c r="L7" s="72">
        <f>SUM(H7:K7)</f>
        <v>2054</v>
      </c>
      <c r="M7" s="73">
        <f t="shared" ref="M7:Q11" si="0">C7-H7</f>
        <v>-9</v>
      </c>
      <c r="N7" s="73">
        <f t="shared" si="0"/>
        <v>1</v>
      </c>
      <c r="O7" s="73">
        <f t="shared" si="0"/>
        <v>-2</v>
      </c>
      <c r="P7" s="73">
        <f t="shared" si="0"/>
        <v>0</v>
      </c>
      <c r="Q7" s="73">
        <f t="shared" si="0"/>
        <v>-10</v>
      </c>
    </row>
    <row r="8" spans="1:17" ht="18" x14ac:dyDescent="0.25">
      <c r="A8" s="69">
        <v>2</v>
      </c>
      <c r="B8" s="70" t="s">
        <v>14</v>
      </c>
      <c r="C8" s="71">
        <v>220</v>
      </c>
      <c r="D8" s="71">
        <v>219</v>
      </c>
      <c r="E8" s="71">
        <v>200</v>
      </c>
      <c r="F8" s="71">
        <v>239</v>
      </c>
      <c r="G8" s="71">
        <f t="shared" ref="G8:G10" si="1">SUM(C8:F8)</f>
        <v>878</v>
      </c>
      <c r="H8" s="72">
        <v>220</v>
      </c>
      <c r="I8" s="72">
        <v>219</v>
      </c>
      <c r="J8" s="72">
        <v>200</v>
      </c>
      <c r="K8" s="72">
        <v>239</v>
      </c>
      <c r="L8" s="72">
        <f t="shared" ref="L8:L10" si="2">SUM(H8:K8)</f>
        <v>878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0</v>
      </c>
    </row>
    <row r="9" spans="1:17" s="61" customFormat="1" ht="18" x14ac:dyDescent="0.25">
      <c r="A9" s="69">
        <v>3</v>
      </c>
      <c r="B9" s="70" t="s">
        <v>15</v>
      </c>
      <c r="C9" s="71">
        <v>332</v>
      </c>
      <c r="D9" s="71">
        <v>261</v>
      </c>
      <c r="E9" s="71">
        <v>233</v>
      </c>
      <c r="F9" s="71">
        <v>168</v>
      </c>
      <c r="G9" s="71">
        <f t="shared" si="1"/>
        <v>994</v>
      </c>
      <c r="H9" s="72">
        <v>332</v>
      </c>
      <c r="I9" s="72">
        <v>261</v>
      </c>
      <c r="J9" s="72">
        <v>233</v>
      </c>
      <c r="K9" s="72">
        <v>168</v>
      </c>
      <c r="L9" s="72">
        <f t="shared" si="2"/>
        <v>994</v>
      </c>
      <c r="M9" s="73">
        <f t="shared" si="0"/>
        <v>0</v>
      </c>
      <c r="N9" s="73">
        <f t="shared" si="0"/>
        <v>0</v>
      </c>
      <c r="O9" s="73">
        <f t="shared" si="0"/>
        <v>0</v>
      </c>
      <c r="P9" s="73">
        <f t="shared" si="0"/>
        <v>0</v>
      </c>
      <c r="Q9" s="73">
        <f t="shared" si="0"/>
        <v>0</v>
      </c>
    </row>
    <row r="10" spans="1:17" s="61" customFormat="1" ht="18" x14ac:dyDescent="0.25">
      <c r="A10" s="69">
        <v>4</v>
      </c>
      <c r="B10" s="70" t="s">
        <v>16</v>
      </c>
      <c r="C10" s="71">
        <v>461</v>
      </c>
      <c r="D10" s="71">
        <v>856</v>
      </c>
      <c r="E10" s="71">
        <v>1299</v>
      </c>
      <c r="F10" s="71">
        <v>1449</v>
      </c>
      <c r="G10" s="71">
        <f t="shared" si="1"/>
        <v>4065</v>
      </c>
      <c r="H10" s="72">
        <v>359</v>
      </c>
      <c r="I10" s="72">
        <v>1081</v>
      </c>
      <c r="J10" s="72">
        <v>1287</v>
      </c>
      <c r="K10" s="72">
        <v>1353</v>
      </c>
      <c r="L10" s="72">
        <f t="shared" si="2"/>
        <v>4080</v>
      </c>
      <c r="M10" s="73">
        <f t="shared" si="0"/>
        <v>102</v>
      </c>
      <c r="N10" s="73">
        <f t="shared" si="0"/>
        <v>-225</v>
      </c>
      <c r="O10" s="73">
        <f t="shared" si="0"/>
        <v>12</v>
      </c>
      <c r="P10" s="73">
        <f t="shared" si="0"/>
        <v>96</v>
      </c>
      <c r="Q10" s="73">
        <f t="shared" si="0"/>
        <v>-15</v>
      </c>
    </row>
    <row r="11" spans="1:17" s="62" customFormat="1" ht="18" x14ac:dyDescent="0.25">
      <c r="A11" s="65"/>
      <c r="B11" s="66" t="s">
        <v>17</v>
      </c>
      <c r="C11" s="74">
        <f t="shared" ref="C11:L11" si="3">SUM(C7:C10)</f>
        <v>1425</v>
      </c>
      <c r="D11" s="74">
        <f t="shared" si="3"/>
        <v>1810</v>
      </c>
      <c r="E11" s="74">
        <f t="shared" si="3"/>
        <v>2290</v>
      </c>
      <c r="F11" s="74">
        <f t="shared" si="3"/>
        <v>2456</v>
      </c>
      <c r="G11" s="74">
        <f t="shared" si="3"/>
        <v>7981</v>
      </c>
      <c r="H11" s="75">
        <f t="shared" si="3"/>
        <v>1332</v>
      </c>
      <c r="I11" s="75">
        <f t="shared" si="3"/>
        <v>2034</v>
      </c>
      <c r="J11" s="75">
        <f t="shared" si="3"/>
        <v>2280</v>
      </c>
      <c r="K11" s="75">
        <f t="shared" si="3"/>
        <v>2360</v>
      </c>
      <c r="L11" s="75">
        <f t="shared" si="3"/>
        <v>8006</v>
      </c>
      <c r="M11" s="76">
        <f t="shared" si="0"/>
        <v>93</v>
      </c>
      <c r="N11" s="76">
        <f t="shared" si="0"/>
        <v>-224</v>
      </c>
      <c r="O11" s="76">
        <f t="shared" si="0"/>
        <v>10</v>
      </c>
      <c r="P11" s="76">
        <f t="shared" si="0"/>
        <v>96</v>
      </c>
      <c r="Q11" s="76">
        <f t="shared" si="0"/>
        <v>-25</v>
      </c>
    </row>
    <row r="12" spans="1:17" s="61" customFormat="1" ht="18" x14ac:dyDescent="0.25">
      <c r="A12" s="65" t="s">
        <v>18</v>
      </c>
      <c r="B12" s="66" t="s">
        <v>19</v>
      </c>
      <c r="C12" s="71"/>
      <c r="D12" s="71"/>
      <c r="E12" s="71"/>
      <c r="F12" s="71"/>
      <c r="G12" s="71"/>
      <c r="H12" s="72"/>
      <c r="I12" s="72"/>
      <c r="J12" s="72"/>
      <c r="K12" s="72"/>
      <c r="L12" s="72"/>
      <c r="M12" s="73"/>
      <c r="N12" s="73"/>
      <c r="O12" s="73"/>
      <c r="P12" s="73"/>
      <c r="Q12" s="73"/>
    </row>
    <row r="13" spans="1:17" s="61" customFormat="1" ht="18" x14ac:dyDescent="0.25">
      <c r="A13" s="69">
        <v>6</v>
      </c>
      <c r="B13" s="70" t="s">
        <v>20</v>
      </c>
      <c r="C13" s="71">
        <v>0</v>
      </c>
      <c r="D13" s="71">
        <v>0</v>
      </c>
      <c r="E13" s="71">
        <v>15</v>
      </c>
      <c r="F13" s="71">
        <v>16</v>
      </c>
      <c r="G13" s="71">
        <f t="shared" ref="G13:G26" si="4">SUM(C13:F13)</f>
        <v>31</v>
      </c>
      <c r="H13" s="72">
        <v>0</v>
      </c>
      <c r="I13" s="72">
        <v>0</v>
      </c>
      <c r="J13" s="72">
        <v>15</v>
      </c>
      <c r="K13" s="72">
        <v>24</v>
      </c>
      <c r="L13" s="72">
        <f t="shared" ref="L13:L26" si="5">SUM(H13:K13)</f>
        <v>39</v>
      </c>
      <c r="M13" s="73">
        <f t="shared" ref="M13:Q27" si="6">C13-H13</f>
        <v>0</v>
      </c>
      <c r="N13" s="73">
        <f t="shared" si="6"/>
        <v>0</v>
      </c>
      <c r="O13" s="73">
        <f t="shared" si="6"/>
        <v>0</v>
      </c>
      <c r="P13" s="73">
        <f t="shared" si="6"/>
        <v>-8</v>
      </c>
      <c r="Q13" s="73">
        <f t="shared" si="6"/>
        <v>-8</v>
      </c>
    </row>
    <row r="14" spans="1:17" s="61" customFormat="1" ht="18" x14ac:dyDescent="0.25">
      <c r="A14" s="69">
        <v>7</v>
      </c>
      <c r="B14" s="70" t="s">
        <v>21</v>
      </c>
      <c r="C14" s="71">
        <v>4</v>
      </c>
      <c r="D14" s="71">
        <v>11</v>
      </c>
      <c r="E14" s="71">
        <v>32</v>
      </c>
      <c r="F14" s="71">
        <v>87</v>
      </c>
      <c r="G14" s="71">
        <f t="shared" si="4"/>
        <v>134</v>
      </c>
      <c r="H14" s="72">
        <v>4</v>
      </c>
      <c r="I14" s="72">
        <v>11</v>
      </c>
      <c r="J14" s="72">
        <v>32</v>
      </c>
      <c r="K14" s="72">
        <v>87</v>
      </c>
      <c r="L14" s="72">
        <f t="shared" si="5"/>
        <v>134</v>
      </c>
      <c r="M14" s="73">
        <f t="shared" si="6"/>
        <v>0</v>
      </c>
      <c r="N14" s="73">
        <f t="shared" si="6"/>
        <v>0</v>
      </c>
      <c r="O14" s="73">
        <f t="shared" si="6"/>
        <v>0</v>
      </c>
      <c r="P14" s="73">
        <f t="shared" si="6"/>
        <v>0</v>
      </c>
      <c r="Q14" s="73">
        <f t="shared" si="6"/>
        <v>0</v>
      </c>
    </row>
    <row r="15" spans="1:17" s="61" customFormat="1" ht="18" x14ac:dyDescent="0.25">
      <c r="A15" s="69">
        <v>8</v>
      </c>
      <c r="B15" s="70" t="s">
        <v>22</v>
      </c>
      <c r="C15" s="71">
        <v>228</v>
      </c>
      <c r="D15" s="71">
        <v>182</v>
      </c>
      <c r="E15" s="71">
        <v>239</v>
      </c>
      <c r="F15" s="71">
        <v>362</v>
      </c>
      <c r="G15" s="71">
        <f t="shared" si="4"/>
        <v>1011</v>
      </c>
      <c r="H15" s="72">
        <v>234</v>
      </c>
      <c r="I15" s="72">
        <v>192</v>
      </c>
      <c r="J15" s="72">
        <v>218</v>
      </c>
      <c r="K15" s="72">
        <v>329</v>
      </c>
      <c r="L15" s="72">
        <f t="shared" si="5"/>
        <v>973</v>
      </c>
      <c r="M15" s="73">
        <f t="shared" si="6"/>
        <v>-6</v>
      </c>
      <c r="N15" s="73">
        <f t="shared" si="6"/>
        <v>-10</v>
      </c>
      <c r="O15" s="73">
        <f t="shared" si="6"/>
        <v>21</v>
      </c>
      <c r="P15" s="73">
        <f t="shared" si="6"/>
        <v>33</v>
      </c>
      <c r="Q15" s="73">
        <f t="shared" si="6"/>
        <v>38</v>
      </c>
    </row>
    <row r="16" spans="1:17" s="61" customFormat="1" ht="18" x14ac:dyDescent="0.25">
      <c r="A16" s="69">
        <v>9</v>
      </c>
      <c r="B16" s="70" t="s">
        <v>23</v>
      </c>
      <c r="C16" s="71">
        <v>15</v>
      </c>
      <c r="D16" s="71">
        <v>18</v>
      </c>
      <c r="E16" s="71">
        <v>35</v>
      </c>
      <c r="F16" s="71">
        <v>71</v>
      </c>
      <c r="G16" s="71">
        <f t="shared" si="4"/>
        <v>139</v>
      </c>
      <c r="H16" s="72">
        <v>22</v>
      </c>
      <c r="I16" s="72">
        <v>34</v>
      </c>
      <c r="J16" s="72">
        <v>63</v>
      </c>
      <c r="K16" s="72">
        <v>76</v>
      </c>
      <c r="L16" s="72">
        <f t="shared" si="5"/>
        <v>195</v>
      </c>
      <c r="M16" s="73">
        <f t="shared" si="6"/>
        <v>-7</v>
      </c>
      <c r="N16" s="73">
        <f t="shared" si="6"/>
        <v>-16</v>
      </c>
      <c r="O16" s="73">
        <f t="shared" si="6"/>
        <v>-28</v>
      </c>
      <c r="P16" s="73">
        <f t="shared" si="6"/>
        <v>-5</v>
      </c>
      <c r="Q16" s="73">
        <f t="shared" si="6"/>
        <v>-56</v>
      </c>
    </row>
    <row r="17" spans="1:17" s="61" customFormat="1" ht="18" x14ac:dyDescent="0.25">
      <c r="A17" s="69">
        <v>10</v>
      </c>
      <c r="B17" s="70" t="s">
        <v>24</v>
      </c>
      <c r="C17" s="71">
        <v>3</v>
      </c>
      <c r="D17" s="71">
        <v>7</v>
      </c>
      <c r="E17" s="71">
        <v>17</v>
      </c>
      <c r="F17" s="71">
        <v>20</v>
      </c>
      <c r="G17" s="71">
        <f t="shared" si="4"/>
        <v>47</v>
      </c>
      <c r="H17" s="72">
        <v>3</v>
      </c>
      <c r="I17" s="72">
        <v>7</v>
      </c>
      <c r="J17" s="72">
        <v>17</v>
      </c>
      <c r="K17" s="72">
        <v>20</v>
      </c>
      <c r="L17" s="72">
        <f t="shared" si="5"/>
        <v>47</v>
      </c>
      <c r="M17" s="73">
        <f t="shared" si="6"/>
        <v>0</v>
      </c>
      <c r="N17" s="73">
        <f t="shared" si="6"/>
        <v>0</v>
      </c>
      <c r="O17" s="73">
        <f t="shared" si="6"/>
        <v>0</v>
      </c>
      <c r="P17" s="73">
        <f t="shared" si="6"/>
        <v>0</v>
      </c>
      <c r="Q17" s="73">
        <f t="shared" si="6"/>
        <v>0</v>
      </c>
    </row>
    <row r="18" spans="1:17" s="61" customFormat="1" ht="18" x14ac:dyDescent="0.25">
      <c r="A18" s="69">
        <v>11</v>
      </c>
      <c r="B18" s="70" t="s">
        <v>25</v>
      </c>
      <c r="C18" s="71">
        <v>6</v>
      </c>
      <c r="D18" s="71">
        <v>28</v>
      </c>
      <c r="E18" s="71">
        <v>19</v>
      </c>
      <c r="F18" s="71">
        <v>41</v>
      </c>
      <c r="G18" s="71">
        <f t="shared" si="4"/>
        <v>94</v>
      </c>
      <c r="H18" s="72">
        <v>7</v>
      </c>
      <c r="I18" s="72">
        <v>26</v>
      </c>
      <c r="J18" s="72">
        <v>17</v>
      </c>
      <c r="K18" s="72">
        <v>31</v>
      </c>
      <c r="L18" s="72">
        <f t="shared" si="5"/>
        <v>81</v>
      </c>
      <c r="M18" s="73">
        <f t="shared" si="6"/>
        <v>-1</v>
      </c>
      <c r="N18" s="73">
        <f t="shared" si="6"/>
        <v>2</v>
      </c>
      <c r="O18" s="73">
        <f t="shared" si="6"/>
        <v>2</v>
      </c>
      <c r="P18" s="73">
        <f t="shared" si="6"/>
        <v>10</v>
      </c>
      <c r="Q18" s="73">
        <f t="shared" si="6"/>
        <v>13</v>
      </c>
    </row>
    <row r="19" spans="1:17" s="61" customFormat="1" ht="18" x14ac:dyDescent="0.25">
      <c r="A19" s="69">
        <v>12</v>
      </c>
      <c r="B19" s="70" t="s">
        <v>26</v>
      </c>
      <c r="C19" s="71">
        <v>12</v>
      </c>
      <c r="D19" s="71">
        <v>17</v>
      </c>
      <c r="E19" s="71">
        <v>30</v>
      </c>
      <c r="F19" s="71">
        <v>73</v>
      </c>
      <c r="G19" s="71">
        <f t="shared" si="4"/>
        <v>132</v>
      </c>
      <c r="H19" s="72">
        <v>12</v>
      </c>
      <c r="I19" s="72">
        <v>17</v>
      </c>
      <c r="J19" s="72">
        <v>30</v>
      </c>
      <c r="K19" s="72">
        <v>73</v>
      </c>
      <c r="L19" s="72">
        <f t="shared" si="5"/>
        <v>132</v>
      </c>
      <c r="M19" s="73">
        <f t="shared" si="6"/>
        <v>0</v>
      </c>
      <c r="N19" s="73">
        <f t="shared" si="6"/>
        <v>0</v>
      </c>
      <c r="O19" s="73">
        <f t="shared" si="6"/>
        <v>0</v>
      </c>
      <c r="P19" s="73">
        <f t="shared" si="6"/>
        <v>0</v>
      </c>
      <c r="Q19" s="73">
        <f t="shared" si="6"/>
        <v>0</v>
      </c>
    </row>
    <row r="20" spans="1:17" s="61" customFormat="1" ht="18" x14ac:dyDescent="0.25">
      <c r="A20" s="69">
        <v>13</v>
      </c>
      <c r="B20" s="70" t="s">
        <v>27</v>
      </c>
      <c r="C20" s="71">
        <v>63</v>
      </c>
      <c r="D20" s="71">
        <v>71</v>
      </c>
      <c r="E20" s="71">
        <v>66</v>
      </c>
      <c r="F20" s="71">
        <v>63</v>
      </c>
      <c r="G20" s="71">
        <f t="shared" si="4"/>
        <v>263</v>
      </c>
      <c r="H20" s="72">
        <v>67</v>
      </c>
      <c r="I20" s="72">
        <v>68</v>
      </c>
      <c r="J20" s="72">
        <v>60</v>
      </c>
      <c r="K20" s="72">
        <v>52</v>
      </c>
      <c r="L20" s="72">
        <f t="shared" si="5"/>
        <v>247</v>
      </c>
      <c r="M20" s="73">
        <f t="shared" si="6"/>
        <v>-4</v>
      </c>
      <c r="N20" s="73">
        <f t="shared" si="6"/>
        <v>3</v>
      </c>
      <c r="O20" s="73">
        <f t="shared" si="6"/>
        <v>6</v>
      </c>
      <c r="P20" s="73">
        <f t="shared" si="6"/>
        <v>11</v>
      </c>
      <c r="Q20" s="73">
        <f t="shared" si="6"/>
        <v>16</v>
      </c>
    </row>
    <row r="21" spans="1:17" s="61" customFormat="1" ht="18" x14ac:dyDescent="0.25">
      <c r="A21" s="69">
        <v>14</v>
      </c>
      <c r="B21" s="70" t="s">
        <v>28</v>
      </c>
      <c r="C21" s="71">
        <v>1</v>
      </c>
      <c r="D21" s="71">
        <v>10</v>
      </c>
      <c r="E21" s="71">
        <v>28</v>
      </c>
      <c r="F21" s="71">
        <v>33</v>
      </c>
      <c r="G21" s="71">
        <f t="shared" si="4"/>
        <v>72</v>
      </c>
      <c r="H21" s="72">
        <v>1</v>
      </c>
      <c r="I21" s="72">
        <v>8</v>
      </c>
      <c r="J21" s="72">
        <v>28</v>
      </c>
      <c r="K21" s="72">
        <v>35</v>
      </c>
      <c r="L21" s="72">
        <f t="shared" si="5"/>
        <v>72</v>
      </c>
      <c r="M21" s="73">
        <f t="shared" si="6"/>
        <v>0</v>
      </c>
      <c r="N21" s="73">
        <f t="shared" si="6"/>
        <v>2</v>
      </c>
      <c r="O21" s="73">
        <f t="shared" si="6"/>
        <v>0</v>
      </c>
      <c r="P21" s="73">
        <f t="shared" si="6"/>
        <v>-2</v>
      </c>
      <c r="Q21" s="73">
        <f t="shared" si="6"/>
        <v>0</v>
      </c>
    </row>
    <row r="22" spans="1:17" s="61" customFormat="1" ht="18" x14ac:dyDescent="0.25">
      <c r="A22" s="69">
        <v>15</v>
      </c>
      <c r="B22" s="70" t="s">
        <v>29</v>
      </c>
      <c r="C22" s="71">
        <v>10</v>
      </c>
      <c r="D22" s="71">
        <v>10</v>
      </c>
      <c r="E22" s="71">
        <v>25</v>
      </c>
      <c r="F22" s="71">
        <v>56</v>
      </c>
      <c r="G22" s="71">
        <f t="shared" si="4"/>
        <v>101</v>
      </c>
      <c r="H22" s="72">
        <v>8</v>
      </c>
      <c r="I22" s="72">
        <v>14</v>
      </c>
      <c r="J22" s="72">
        <v>30</v>
      </c>
      <c r="K22" s="72">
        <v>55</v>
      </c>
      <c r="L22" s="72">
        <f t="shared" si="5"/>
        <v>107</v>
      </c>
      <c r="M22" s="73">
        <f t="shared" si="6"/>
        <v>2</v>
      </c>
      <c r="N22" s="73">
        <f t="shared" si="6"/>
        <v>-4</v>
      </c>
      <c r="O22" s="73">
        <f t="shared" si="6"/>
        <v>-5</v>
      </c>
      <c r="P22" s="73">
        <f t="shared" si="6"/>
        <v>1</v>
      </c>
      <c r="Q22" s="73">
        <f t="shared" si="6"/>
        <v>-6</v>
      </c>
    </row>
    <row r="23" spans="1:17" s="61" customFormat="1" ht="18" x14ac:dyDescent="0.25">
      <c r="A23" s="69">
        <v>16</v>
      </c>
      <c r="B23" s="70" t="s">
        <v>30</v>
      </c>
      <c r="C23" s="71">
        <v>0</v>
      </c>
      <c r="D23" s="71">
        <v>0</v>
      </c>
      <c r="E23" s="71">
        <v>4</v>
      </c>
      <c r="F23" s="71">
        <v>7</v>
      </c>
      <c r="G23" s="71">
        <f t="shared" si="4"/>
        <v>11</v>
      </c>
      <c r="H23" s="72">
        <v>0</v>
      </c>
      <c r="I23" s="72">
        <v>0</v>
      </c>
      <c r="J23" s="72">
        <v>4</v>
      </c>
      <c r="K23" s="72">
        <v>7</v>
      </c>
      <c r="L23" s="72">
        <f>SUM(H23:K23)</f>
        <v>11</v>
      </c>
      <c r="M23" s="73">
        <f>C23-H23</f>
        <v>0</v>
      </c>
      <c r="N23" s="73">
        <f>D23-I23</f>
        <v>0</v>
      </c>
      <c r="O23" s="73">
        <f>E23-J23</f>
        <v>0</v>
      </c>
      <c r="P23" s="73">
        <f>F23-K23</f>
        <v>0</v>
      </c>
      <c r="Q23" s="73">
        <f>G23-L23</f>
        <v>0</v>
      </c>
    </row>
    <row r="24" spans="1:17" s="61" customFormat="1" ht="18" x14ac:dyDescent="0.25">
      <c r="A24" s="69">
        <v>17</v>
      </c>
      <c r="B24" s="70" t="s">
        <v>31</v>
      </c>
      <c r="C24" s="71">
        <v>6</v>
      </c>
      <c r="D24" s="71">
        <v>6</v>
      </c>
      <c r="E24" s="71">
        <v>11</v>
      </c>
      <c r="F24" s="71">
        <v>28</v>
      </c>
      <c r="G24" s="71">
        <f t="shared" si="4"/>
        <v>51</v>
      </c>
      <c r="H24" s="72">
        <v>6</v>
      </c>
      <c r="I24" s="72">
        <v>5</v>
      </c>
      <c r="J24" s="72">
        <v>11</v>
      </c>
      <c r="K24" s="72">
        <v>27</v>
      </c>
      <c r="L24" s="72">
        <f t="shared" si="5"/>
        <v>49</v>
      </c>
      <c r="M24" s="73">
        <f t="shared" si="6"/>
        <v>0</v>
      </c>
      <c r="N24" s="73">
        <f t="shared" si="6"/>
        <v>1</v>
      </c>
      <c r="O24" s="73">
        <f t="shared" si="6"/>
        <v>0</v>
      </c>
      <c r="P24" s="73">
        <f t="shared" si="6"/>
        <v>1</v>
      </c>
      <c r="Q24" s="73">
        <f t="shared" si="6"/>
        <v>2</v>
      </c>
    </row>
    <row r="25" spans="1:17" s="61" customFormat="1" ht="18" x14ac:dyDescent="0.25">
      <c r="A25" s="69">
        <v>18</v>
      </c>
      <c r="B25" s="70" t="s">
        <v>32</v>
      </c>
      <c r="C25" s="71">
        <v>18</v>
      </c>
      <c r="D25" s="71">
        <v>58</v>
      </c>
      <c r="E25" s="71">
        <v>94</v>
      </c>
      <c r="F25" s="71">
        <v>162</v>
      </c>
      <c r="G25" s="71">
        <f t="shared" si="4"/>
        <v>332</v>
      </c>
      <c r="H25" s="72">
        <v>18</v>
      </c>
      <c r="I25" s="72">
        <v>58</v>
      </c>
      <c r="J25" s="72">
        <v>94</v>
      </c>
      <c r="K25" s="72">
        <v>162</v>
      </c>
      <c r="L25" s="72">
        <f t="shared" si="5"/>
        <v>332</v>
      </c>
      <c r="M25" s="73">
        <f t="shared" si="6"/>
        <v>0</v>
      </c>
      <c r="N25" s="73">
        <f t="shared" si="6"/>
        <v>0</v>
      </c>
      <c r="O25" s="73">
        <f t="shared" si="6"/>
        <v>0</v>
      </c>
      <c r="P25" s="73">
        <f t="shared" si="6"/>
        <v>0</v>
      </c>
      <c r="Q25" s="73">
        <f t="shared" si="6"/>
        <v>0</v>
      </c>
    </row>
    <row r="26" spans="1:17" s="61" customFormat="1" ht="18" x14ac:dyDescent="0.25">
      <c r="A26" s="69">
        <v>19</v>
      </c>
      <c r="B26" s="70" t="s">
        <v>33</v>
      </c>
      <c r="C26" s="71">
        <v>0</v>
      </c>
      <c r="D26" s="71">
        <v>1</v>
      </c>
      <c r="E26" s="71">
        <v>10</v>
      </c>
      <c r="F26" s="71">
        <v>4</v>
      </c>
      <c r="G26" s="71">
        <f t="shared" si="4"/>
        <v>15</v>
      </c>
      <c r="H26" s="72">
        <v>0</v>
      </c>
      <c r="I26" s="72">
        <v>1</v>
      </c>
      <c r="J26" s="72">
        <v>11</v>
      </c>
      <c r="K26" s="72">
        <v>5</v>
      </c>
      <c r="L26" s="72">
        <f t="shared" si="5"/>
        <v>17</v>
      </c>
      <c r="M26" s="73">
        <f t="shared" si="6"/>
        <v>0</v>
      </c>
      <c r="N26" s="73">
        <f t="shared" si="6"/>
        <v>0</v>
      </c>
      <c r="O26" s="73">
        <f t="shared" si="6"/>
        <v>-1</v>
      </c>
      <c r="P26" s="73">
        <f t="shared" si="6"/>
        <v>-1</v>
      </c>
      <c r="Q26" s="73">
        <f t="shared" si="6"/>
        <v>-2</v>
      </c>
    </row>
    <row r="27" spans="1:17" s="62" customFormat="1" ht="18" x14ac:dyDescent="0.25">
      <c r="A27" s="65"/>
      <c r="B27" s="66" t="s">
        <v>34</v>
      </c>
      <c r="C27" s="74">
        <f t="shared" ref="C27:L27" si="7">SUM(C13:C26)</f>
        <v>366</v>
      </c>
      <c r="D27" s="74">
        <f t="shared" si="7"/>
        <v>419</v>
      </c>
      <c r="E27" s="74">
        <f t="shared" si="7"/>
        <v>625</v>
      </c>
      <c r="F27" s="74">
        <f t="shared" si="7"/>
        <v>1023</v>
      </c>
      <c r="G27" s="74">
        <f t="shared" si="7"/>
        <v>2433</v>
      </c>
      <c r="H27" s="75">
        <f t="shared" si="7"/>
        <v>382</v>
      </c>
      <c r="I27" s="75">
        <f t="shared" si="7"/>
        <v>441</v>
      </c>
      <c r="J27" s="75">
        <f t="shared" si="7"/>
        <v>630</v>
      </c>
      <c r="K27" s="75">
        <f t="shared" si="7"/>
        <v>983</v>
      </c>
      <c r="L27" s="75">
        <f t="shared" si="7"/>
        <v>2436</v>
      </c>
      <c r="M27" s="76">
        <f t="shared" si="6"/>
        <v>-16</v>
      </c>
      <c r="N27" s="76">
        <f t="shared" si="6"/>
        <v>-22</v>
      </c>
      <c r="O27" s="76">
        <f t="shared" si="6"/>
        <v>-5</v>
      </c>
      <c r="P27" s="76">
        <f t="shared" si="6"/>
        <v>40</v>
      </c>
      <c r="Q27" s="76">
        <f t="shared" si="6"/>
        <v>-3</v>
      </c>
    </row>
    <row r="28" spans="1:17" s="61" customFormat="1" ht="18" x14ac:dyDescent="0.25">
      <c r="A28" s="65" t="s">
        <v>35</v>
      </c>
      <c r="B28" s="66" t="s">
        <v>36</v>
      </c>
      <c r="C28" s="71"/>
      <c r="D28" s="71"/>
      <c r="E28" s="71"/>
      <c r="F28" s="71"/>
      <c r="G28" s="71"/>
      <c r="H28" s="72"/>
      <c r="I28" s="72"/>
      <c r="J28" s="72"/>
      <c r="K28" s="72"/>
      <c r="L28" s="72"/>
      <c r="M28" s="73"/>
      <c r="N28" s="73"/>
      <c r="O28" s="73"/>
      <c r="P28" s="73"/>
      <c r="Q28" s="73"/>
    </row>
    <row r="29" spans="1:17" s="61" customFormat="1" ht="18" x14ac:dyDescent="0.25">
      <c r="A29" s="69">
        <v>19</v>
      </c>
      <c r="B29" s="70" t="s">
        <v>37</v>
      </c>
      <c r="C29" s="71">
        <v>6</v>
      </c>
      <c r="D29" s="71">
        <v>34</v>
      </c>
      <c r="E29" s="71">
        <v>66</v>
      </c>
      <c r="F29" s="71">
        <v>54</v>
      </c>
      <c r="G29" s="71">
        <f t="shared" ref="G29:G49" si="8">SUM(C29:F29)</f>
        <v>160</v>
      </c>
      <c r="H29" s="72">
        <v>6</v>
      </c>
      <c r="I29" s="72">
        <v>34</v>
      </c>
      <c r="J29" s="72">
        <v>66</v>
      </c>
      <c r="K29" s="72">
        <v>54</v>
      </c>
      <c r="L29" s="72">
        <f t="shared" ref="L29:L49" si="9">SUM(H29:K29)</f>
        <v>160</v>
      </c>
      <c r="M29" s="73">
        <f t="shared" ref="M29:Q50" si="10">C29-H29</f>
        <v>0</v>
      </c>
      <c r="N29" s="73">
        <f t="shared" si="10"/>
        <v>0</v>
      </c>
      <c r="O29" s="73">
        <f t="shared" si="10"/>
        <v>0</v>
      </c>
      <c r="P29" s="73">
        <f t="shared" si="10"/>
        <v>0</v>
      </c>
      <c r="Q29" s="73">
        <f t="shared" si="10"/>
        <v>0</v>
      </c>
    </row>
    <row r="30" spans="1:17" s="61" customFormat="1" ht="18" x14ac:dyDescent="0.25">
      <c r="A30" s="69">
        <v>20</v>
      </c>
      <c r="B30" s="70" t="s">
        <v>38</v>
      </c>
      <c r="C30" s="77">
        <v>119</v>
      </c>
      <c r="D30" s="77">
        <v>375</v>
      </c>
      <c r="E30" s="77">
        <v>316</v>
      </c>
      <c r="F30" s="77">
        <v>278</v>
      </c>
      <c r="G30" s="71">
        <f t="shared" si="8"/>
        <v>1088</v>
      </c>
      <c r="H30" s="78">
        <v>93</v>
      </c>
      <c r="I30" s="78">
        <v>300</v>
      </c>
      <c r="J30" s="78">
        <v>267</v>
      </c>
      <c r="K30" s="78">
        <v>205</v>
      </c>
      <c r="L30" s="72">
        <f t="shared" si="9"/>
        <v>865</v>
      </c>
      <c r="M30" s="73">
        <f t="shared" si="10"/>
        <v>26</v>
      </c>
      <c r="N30" s="73">
        <f t="shared" si="10"/>
        <v>75</v>
      </c>
      <c r="O30" s="73">
        <f t="shared" si="10"/>
        <v>49</v>
      </c>
      <c r="P30" s="73">
        <f t="shared" si="10"/>
        <v>73</v>
      </c>
      <c r="Q30" s="73">
        <f t="shared" si="10"/>
        <v>223</v>
      </c>
    </row>
    <row r="31" spans="1:17" s="61" customFormat="1" ht="18" x14ac:dyDescent="0.25">
      <c r="A31" s="69">
        <v>21</v>
      </c>
      <c r="B31" s="70" t="s">
        <v>39</v>
      </c>
      <c r="C31" s="71">
        <v>10</v>
      </c>
      <c r="D31" s="71">
        <v>17</v>
      </c>
      <c r="E31" s="71">
        <v>42</v>
      </c>
      <c r="F31" s="71">
        <v>206</v>
      </c>
      <c r="G31" s="71">
        <f t="shared" si="8"/>
        <v>275</v>
      </c>
      <c r="H31" s="72">
        <v>9</v>
      </c>
      <c r="I31" s="72">
        <v>13</v>
      </c>
      <c r="J31" s="72">
        <v>42</v>
      </c>
      <c r="K31" s="72">
        <v>190</v>
      </c>
      <c r="L31" s="72">
        <f t="shared" si="9"/>
        <v>254</v>
      </c>
      <c r="M31" s="73">
        <f t="shared" si="10"/>
        <v>1</v>
      </c>
      <c r="N31" s="73">
        <f t="shared" si="10"/>
        <v>4</v>
      </c>
      <c r="O31" s="73">
        <f t="shared" si="10"/>
        <v>0</v>
      </c>
      <c r="P31" s="73">
        <f t="shared" si="10"/>
        <v>16</v>
      </c>
      <c r="Q31" s="73">
        <f t="shared" si="10"/>
        <v>21</v>
      </c>
    </row>
    <row r="32" spans="1:17" s="61" customFormat="1" ht="18" x14ac:dyDescent="0.25">
      <c r="A32" s="69">
        <v>22</v>
      </c>
      <c r="B32" s="70" t="s">
        <v>40</v>
      </c>
      <c r="C32" s="71">
        <v>2</v>
      </c>
      <c r="D32" s="71">
        <v>0</v>
      </c>
      <c r="E32" s="71">
        <v>5</v>
      </c>
      <c r="F32" s="71">
        <v>5</v>
      </c>
      <c r="G32" s="71">
        <f t="shared" si="8"/>
        <v>12</v>
      </c>
      <c r="H32" s="72">
        <v>2</v>
      </c>
      <c r="I32" s="72">
        <v>0</v>
      </c>
      <c r="J32" s="72">
        <v>4</v>
      </c>
      <c r="K32" s="72">
        <v>5</v>
      </c>
      <c r="L32" s="72">
        <f t="shared" si="9"/>
        <v>11</v>
      </c>
      <c r="M32" s="73">
        <f t="shared" si="10"/>
        <v>0</v>
      </c>
      <c r="N32" s="73">
        <f t="shared" si="10"/>
        <v>0</v>
      </c>
      <c r="O32" s="73">
        <f t="shared" si="10"/>
        <v>1</v>
      </c>
      <c r="P32" s="73">
        <f t="shared" si="10"/>
        <v>0</v>
      </c>
      <c r="Q32" s="73">
        <f t="shared" si="10"/>
        <v>1</v>
      </c>
    </row>
    <row r="33" spans="1:17" s="61" customFormat="1" ht="18" x14ac:dyDescent="0.25">
      <c r="A33" s="69">
        <v>23</v>
      </c>
      <c r="B33" s="70" t="s">
        <v>41</v>
      </c>
      <c r="C33" s="71">
        <v>0</v>
      </c>
      <c r="D33" s="71">
        <v>9</v>
      </c>
      <c r="E33" s="71">
        <v>19</v>
      </c>
      <c r="F33" s="71">
        <v>59</v>
      </c>
      <c r="G33" s="71">
        <f t="shared" si="8"/>
        <v>87</v>
      </c>
      <c r="H33" s="72">
        <v>0</v>
      </c>
      <c r="I33" s="72">
        <v>9</v>
      </c>
      <c r="J33" s="72">
        <v>29</v>
      </c>
      <c r="K33" s="72">
        <v>44</v>
      </c>
      <c r="L33" s="72">
        <f t="shared" si="9"/>
        <v>82</v>
      </c>
      <c r="M33" s="73">
        <f t="shared" si="10"/>
        <v>0</v>
      </c>
      <c r="N33" s="73">
        <f t="shared" si="10"/>
        <v>0</v>
      </c>
      <c r="O33" s="73">
        <f t="shared" si="10"/>
        <v>-10</v>
      </c>
      <c r="P33" s="73">
        <f t="shared" si="10"/>
        <v>15</v>
      </c>
      <c r="Q33" s="73">
        <f t="shared" si="10"/>
        <v>5</v>
      </c>
    </row>
    <row r="34" spans="1:17" s="61" customFormat="1" ht="18" x14ac:dyDescent="0.25">
      <c r="A34" s="69">
        <v>24</v>
      </c>
      <c r="B34" s="70" t="s">
        <v>42</v>
      </c>
      <c r="C34" s="71">
        <v>0</v>
      </c>
      <c r="D34" s="71">
        <v>2</v>
      </c>
      <c r="E34" s="71">
        <v>4</v>
      </c>
      <c r="F34" s="71">
        <v>18</v>
      </c>
      <c r="G34" s="71">
        <f t="shared" si="8"/>
        <v>24</v>
      </c>
      <c r="H34" s="72">
        <v>0</v>
      </c>
      <c r="I34" s="72">
        <v>2</v>
      </c>
      <c r="J34" s="72">
        <v>4</v>
      </c>
      <c r="K34" s="72">
        <v>18</v>
      </c>
      <c r="L34" s="72">
        <f t="shared" si="9"/>
        <v>24</v>
      </c>
      <c r="M34" s="73">
        <f t="shared" si="10"/>
        <v>0</v>
      </c>
      <c r="N34" s="73">
        <f t="shared" si="10"/>
        <v>0</v>
      </c>
      <c r="O34" s="73">
        <f t="shared" si="10"/>
        <v>0</v>
      </c>
      <c r="P34" s="73">
        <f t="shared" si="10"/>
        <v>0</v>
      </c>
      <c r="Q34" s="73">
        <f t="shared" si="10"/>
        <v>0</v>
      </c>
    </row>
    <row r="35" spans="1:17" s="61" customFormat="1" ht="18" x14ac:dyDescent="0.25">
      <c r="A35" s="69">
        <v>25</v>
      </c>
      <c r="B35" s="70" t="s">
        <v>43</v>
      </c>
      <c r="C35" s="71">
        <v>26</v>
      </c>
      <c r="D35" s="71">
        <v>36</v>
      </c>
      <c r="E35" s="71">
        <v>33</v>
      </c>
      <c r="F35" s="71">
        <v>48</v>
      </c>
      <c r="G35" s="71">
        <f t="shared" si="8"/>
        <v>143</v>
      </c>
      <c r="H35" s="72">
        <v>26</v>
      </c>
      <c r="I35" s="72">
        <v>36</v>
      </c>
      <c r="J35" s="72">
        <v>33</v>
      </c>
      <c r="K35" s="72">
        <v>48</v>
      </c>
      <c r="L35" s="72">
        <f t="shared" si="9"/>
        <v>143</v>
      </c>
      <c r="M35" s="73">
        <f t="shared" si="10"/>
        <v>0</v>
      </c>
      <c r="N35" s="73">
        <f t="shared" si="10"/>
        <v>0</v>
      </c>
      <c r="O35" s="73">
        <f t="shared" si="10"/>
        <v>0</v>
      </c>
      <c r="P35" s="73">
        <f t="shared" si="10"/>
        <v>0</v>
      </c>
      <c r="Q35" s="73">
        <f t="shared" si="10"/>
        <v>0</v>
      </c>
    </row>
    <row r="36" spans="1:17" s="61" customFormat="1" ht="18" x14ac:dyDescent="0.25">
      <c r="A36" s="69">
        <v>26</v>
      </c>
      <c r="B36" s="70" t="s">
        <v>44</v>
      </c>
      <c r="C36" s="71">
        <v>0</v>
      </c>
      <c r="D36" s="71">
        <v>0</v>
      </c>
      <c r="E36" s="71">
        <v>2</v>
      </c>
      <c r="F36" s="71">
        <v>3</v>
      </c>
      <c r="G36" s="71">
        <f t="shared" si="8"/>
        <v>5</v>
      </c>
      <c r="H36" s="72">
        <v>0</v>
      </c>
      <c r="I36" s="72">
        <v>0</v>
      </c>
      <c r="J36" s="72">
        <v>2</v>
      </c>
      <c r="K36" s="72">
        <v>3</v>
      </c>
      <c r="L36" s="72">
        <f t="shared" si="9"/>
        <v>5</v>
      </c>
      <c r="M36" s="73">
        <f t="shared" si="10"/>
        <v>0</v>
      </c>
      <c r="N36" s="73">
        <f t="shared" si="10"/>
        <v>0</v>
      </c>
      <c r="O36" s="73">
        <f t="shared" si="10"/>
        <v>0</v>
      </c>
      <c r="P36" s="73">
        <f t="shared" si="10"/>
        <v>0</v>
      </c>
      <c r="Q36" s="73">
        <f t="shared" si="10"/>
        <v>0</v>
      </c>
    </row>
    <row r="37" spans="1:17" s="61" customFormat="1" ht="18" x14ac:dyDescent="0.25">
      <c r="A37" s="69">
        <v>27</v>
      </c>
      <c r="B37" s="70" t="s">
        <v>45</v>
      </c>
      <c r="C37" s="71">
        <v>4</v>
      </c>
      <c r="D37" s="71">
        <v>25</v>
      </c>
      <c r="E37" s="71">
        <v>22</v>
      </c>
      <c r="F37" s="71">
        <v>51</v>
      </c>
      <c r="G37" s="71">
        <f t="shared" si="8"/>
        <v>102</v>
      </c>
      <c r="H37" s="72">
        <v>4</v>
      </c>
      <c r="I37" s="72">
        <v>25</v>
      </c>
      <c r="J37" s="72">
        <v>22</v>
      </c>
      <c r="K37" s="72">
        <v>51</v>
      </c>
      <c r="L37" s="72">
        <f t="shared" si="9"/>
        <v>102</v>
      </c>
      <c r="M37" s="73">
        <f t="shared" si="10"/>
        <v>0</v>
      </c>
      <c r="N37" s="73">
        <f t="shared" si="10"/>
        <v>0</v>
      </c>
      <c r="O37" s="73">
        <f t="shared" si="10"/>
        <v>0</v>
      </c>
      <c r="P37" s="73">
        <f t="shared" si="10"/>
        <v>0</v>
      </c>
      <c r="Q37" s="73">
        <f t="shared" si="10"/>
        <v>0</v>
      </c>
    </row>
    <row r="38" spans="1:17" s="61" customFormat="1" ht="18" x14ac:dyDescent="0.25">
      <c r="A38" s="69">
        <v>28</v>
      </c>
      <c r="B38" s="70" t="s">
        <v>46</v>
      </c>
      <c r="C38" s="71">
        <v>1</v>
      </c>
      <c r="D38" s="71">
        <v>13</v>
      </c>
      <c r="E38" s="71">
        <v>33</v>
      </c>
      <c r="F38" s="71">
        <v>61</v>
      </c>
      <c r="G38" s="71">
        <f t="shared" si="8"/>
        <v>108</v>
      </c>
      <c r="H38" s="72">
        <v>1</v>
      </c>
      <c r="I38" s="72">
        <v>13</v>
      </c>
      <c r="J38" s="72">
        <v>38</v>
      </c>
      <c r="K38" s="72">
        <v>71</v>
      </c>
      <c r="L38" s="72">
        <f t="shared" si="9"/>
        <v>123</v>
      </c>
      <c r="M38" s="73">
        <f t="shared" si="10"/>
        <v>0</v>
      </c>
      <c r="N38" s="73">
        <f t="shared" si="10"/>
        <v>0</v>
      </c>
      <c r="O38" s="73">
        <f t="shared" si="10"/>
        <v>-5</v>
      </c>
      <c r="P38" s="73">
        <f t="shared" si="10"/>
        <v>-10</v>
      </c>
      <c r="Q38" s="73">
        <f t="shared" si="10"/>
        <v>-15</v>
      </c>
    </row>
    <row r="39" spans="1:17" s="61" customFormat="1" ht="18" x14ac:dyDescent="0.25">
      <c r="A39" s="69">
        <v>29</v>
      </c>
      <c r="B39" s="70" t="s">
        <v>47</v>
      </c>
      <c r="C39" s="71">
        <v>1</v>
      </c>
      <c r="D39" s="71">
        <v>8</v>
      </c>
      <c r="E39" s="71">
        <v>5</v>
      </c>
      <c r="F39" s="71">
        <v>17</v>
      </c>
      <c r="G39" s="71">
        <f t="shared" si="8"/>
        <v>31</v>
      </c>
      <c r="H39" s="72">
        <v>2</v>
      </c>
      <c r="I39" s="72">
        <v>9</v>
      </c>
      <c r="J39" s="72">
        <v>3</v>
      </c>
      <c r="K39" s="72">
        <v>9</v>
      </c>
      <c r="L39" s="72">
        <f t="shared" si="9"/>
        <v>23</v>
      </c>
      <c r="M39" s="73">
        <f t="shared" si="10"/>
        <v>-1</v>
      </c>
      <c r="N39" s="73">
        <f t="shared" si="10"/>
        <v>-1</v>
      </c>
      <c r="O39" s="73">
        <f t="shared" si="10"/>
        <v>2</v>
      </c>
      <c r="P39" s="73">
        <f t="shared" si="10"/>
        <v>8</v>
      </c>
      <c r="Q39" s="73">
        <f t="shared" si="10"/>
        <v>8</v>
      </c>
    </row>
    <row r="40" spans="1:17" s="61" customFormat="1" ht="18" x14ac:dyDescent="0.25">
      <c r="A40" s="69">
        <v>30</v>
      </c>
      <c r="B40" s="70" t="s">
        <v>48</v>
      </c>
      <c r="C40" s="71">
        <v>2</v>
      </c>
      <c r="D40" s="71">
        <v>9</v>
      </c>
      <c r="E40" s="71">
        <v>22</v>
      </c>
      <c r="F40" s="71">
        <v>62</v>
      </c>
      <c r="G40" s="71">
        <f t="shared" si="8"/>
        <v>95</v>
      </c>
      <c r="H40" s="72">
        <v>1</v>
      </c>
      <c r="I40" s="72">
        <v>12</v>
      </c>
      <c r="J40" s="72">
        <v>19</v>
      </c>
      <c r="K40" s="72">
        <v>62</v>
      </c>
      <c r="L40" s="72">
        <f t="shared" si="9"/>
        <v>94</v>
      </c>
      <c r="M40" s="73">
        <f t="shared" si="10"/>
        <v>1</v>
      </c>
      <c r="N40" s="73">
        <f t="shared" si="10"/>
        <v>-3</v>
      </c>
      <c r="O40" s="73">
        <f t="shared" si="10"/>
        <v>3</v>
      </c>
      <c r="P40" s="73">
        <f t="shared" si="10"/>
        <v>0</v>
      </c>
      <c r="Q40" s="73">
        <f t="shared" si="10"/>
        <v>1</v>
      </c>
    </row>
    <row r="41" spans="1:17" s="61" customFormat="1" ht="18" x14ac:dyDescent="0.25">
      <c r="A41" s="69">
        <v>31</v>
      </c>
      <c r="B41" s="70" t="s">
        <v>49</v>
      </c>
      <c r="C41" s="71">
        <v>0</v>
      </c>
      <c r="D41" s="71">
        <v>17</v>
      </c>
      <c r="E41" s="71">
        <v>7</v>
      </c>
      <c r="F41" s="71">
        <v>9</v>
      </c>
      <c r="G41" s="71">
        <f t="shared" si="8"/>
        <v>33</v>
      </c>
      <c r="H41" s="72">
        <v>0</v>
      </c>
      <c r="I41" s="72">
        <v>17</v>
      </c>
      <c r="J41" s="72">
        <v>7</v>
      </c>
      <c r="K41" s="72">
        <v>9</v>
      </c>
      <c r="L41" s="72">
        <f t="shared" si="9"/>
        <v>33</v>
      </c>
      <c r="M41" s="73">
        <f t="shared" si="10"/>
        <v>0</v>
      </c>
      <c r="N41" s="73">
        <f t="shared" si="10"/>
        <v>0</v>
      </c>
      <c r="O41" s="73">
        <f t="shared" si="10"/>
        <v>0</v>
      </c>
      <c r="P41" s="73">
        <f t="shared" si="10"/>
        <v>0</v>
      </c>
      <c r="Q41" s="73">
        <f t="shared" si="10"/>
        <v>0</v>
      </c>
    </row>
    <row r="42" spans="1:17" s="61" customFormat="1" ht="18" x14ac:dyDescent="0.25">
      <c r="A42" s="69">
        <v>32</v>
      </c>
      <c r="B42" s="70" t="s">
        <v>50</v>
      </c>
      <c r="C42" s="71">
        <v>1</v>
      </c>
      <c r="D42" s="71">
        <v>8</v>
      </c>
      <c r="E42" s="71">
        <v>17</v>
      </c>
      <c r="F42" s="71">
        <v>121</v>
      </c>
      <c r="G42" s="71">
        <f t="shared" si="8"/>
        <v>147</v>
      </c>
      <c r="H42" s="72">
        <v>1</v>
      </c>
      <c r="I42" s="72">
        <v>7</v>
      </c>
      <c r="J42" s="72">
        <v>15</v>
      </c>
      <c r="K42" s="72">
        <v>103</v>
      </c>
      <c r="L42" s="72">
        <f t="shared" si="9"/>
        <v>126</v>
      </c>
      <c r="M42" s="73">
        <f t="shared" si="10"/>
        <v>0</v>
      </c>
      <c r="N42" s="73">
        <f t="shared" si="10"/>
        <v>1</v>
      </c>
      <c r="O42" s="73">
        <f t="shared" si="10"/>
        <v>2</v>
      </c>
      <c r="P42" s="73">
        <f t="shared" si="10"/>
        <v>18</v>
      </c>
      <c r="Q42" s="73">
        <f t="shared" si="10"/>
        <v>21</v>
      </c>
    </row>
    <row r="43" spans="1:17" s="61" customFormat="1" ht="18" x14ac:dyDescent="0.25">
      <c r="A43" s="69">
        <v>33</v>
      </c>
      <c r="B43" s="70" t="s">
        <v>51</v>
      </c>
      <c r="C43" s="71">
        <v>29</v>
      </c>
      <c r="D43" s="71">
        <v>102</v>
      </c>
      <c r="E43" s="71">
        <v>126</v>
      </c>
      <c r="F43" s="71">
        <v>869</v>
      </c>
      <c r="G43" s="71">
        <f t="shared" si="8"/>
        <v>1126</v>
      </c>
      <c r="H43" s="72">
        <v>30</v>
      </c>
      <c r="I43" s="72">
        <v>97</v>
      </c>
      <c r="J43" s="72">
        <v>116</v>
      </c>
      <c r="K43" s="72">
        <v>798</v>
      </c>
      <c r="L43" s="72">
        <f t="shared" si="9"/>
        <v>1041</v>
      </c>
      <c r="M43" s="73">
        <f t="shared" si="10"/>
        <v>-1</v>
      </c>
      <c r="N43" s="73">
        <f t="shared" si="10"/>
        <v>5</v>
      </c>
      <c r="O43" s="73">
        <f t="shared" si="10"/>
        <v>10</v>
      </c>
      <c r="P43" s="73">
        <f t="shared" si="10"/>
        <v>71</v>
      </c>
      <c r="Q43" s="73">
        <f t="shared" si="10"/>
        <v>85</v>
      </c>
    </row>
    <row r="44" spans="1:17" s="61" customFormat="1" ht="18" x14ac:dyDescent="0.25">
      <c r="A44" s="69">
        <v>34</v>
      </c>
      <c r="B44" s="70" t="s">
        <v>52</v>
      </c>
      <c r="C44" s="71">
        <v>131</v>
      </c>
      <c r="D44" s="71">
        <v>340</v>
      </c>
      <c r="E44" s="71">
        <v>335</v>
      </c>
      <c r="F44" s="71">
        <v>826</v>
      </c>
      <c r="G44" s="71">
        <f t="shared" si="8"/>
        <v>1632</v>
      </c>
      <c r="H44" s="72">
        <v>114</v>
      </c>
      <c r="I44" s="72">
        <v>276</v>
      </c>
      <c r="J44" s="72">
        <v>269</v>
      </c>
      <c r="K44" s="72">
        <v>687</v>
      </c>
      <c r="L44" s="72">
        <f t="shared" si="9"/>
        <v>1346</v>
      </c>
      <c r="M44" s="73">
        <f t="shared" si="10"/>
        <v>17</v>
      </c>
      <c r="N44" s="73">
        <f t="shared" si="10"/>
        <v>64</v>
      </c>
      <c r="O44" s="73">
        <f t="shared" si="10"/>
        <v>66</v>
      </c>
      <c r="P44" s="73">
        <f t="shared" si="10"/>
        <v>139</v>
      </c>
      <c r="Q44" s="73">
        <f t="shared" si="10"/>
        <v>286</v>
      </c>
    </row>
    <row r="45" spans="1:17" s="61" customFormat="1" ht="18" x14ac:dyDescent="0.25">
      <c r="A45" s="69">
        <v>35</v>
      </c>
      <c r="B45" s="70" t="s">
        <v>53</v>
      </c>
      <c r="C45" s="71">
        <v>45</v>
      </c>
      <c r="D45" s="71">
        <v>83</v>
      </c>
      <c r="E45" s="71">
        <v>162</v>
      </c>
      <c r="F45" s="71">
        <v>937</v>
      </c>
      <c r="G45" s="71">
        <f t="shared" si="8"/>
        <v>1227</v>
      </c>
      <c r="H45" s="72">
        <v>45</v>
      </c>
      <c r="I45" s="72">
        <v>83</v>
      </c>
      <c r="J45" s="72">
        <v>162</v>
      </c>
      <c r="K45" s="72">
        <v>937</v>
      </c>
      <c r="L45" s="72">
        <f t="shared" si="9"/>
        <v>1227</v>
      </c>
      <c r="M45" s="73">
        <f t="shared" si="10"/>
        <v>0</v>
      </c>
      <c r="N45" s="73">
        <f t="shared" si="10"/>
        <v>0</v>
      </c>
      <c r="O45" s="73">
        <f t="shared" si="10"/>
        <v>0</v>
      </c>
      <c r="P45" s="73">
        <f t="shared" si="10"/>
        <v>0</v>
      </c>
      <c r="Q45" s="73">
        <f t="shared" si="10"/>
        <v>0</v>
      </c>
    </row>
    <row r="46" spans="1:17" s="61" customFormat="1" ht="18" x14ac:dyDescent="0.25">
      <c r="A46" s="69">
        <v>36</v>
      </c>
      <c r="B46" s="70" t="s">
        <v>54</v>
      </c>
      <c r="C46" s="71">
        <v>5</v>
      </c>
      <c r="D46" s="71">
        <v>15</v>
      </c>
      <c r="E46" s="71">
        <v>12</v>
      </c>
      <c r="F46" s="71">
        <v>52</v>
      </c>
      <c r="G46" s="71">
        <f t="shared" si="8"/>
        <v>84</v>
      </c>
      <c r="H46" s="72">
        <v>10</v>
      </c>
      <c r="I46" s="72">
        <v>11</v>
      </c>
      <c r="J46" s="72">
        <v>12</v>
      </c>
      <c r="K46" s="72">
        <v>49</v>
      </c>
      <c r="L46" s="72">
        <f t="shared" si="9"/>
        <v>82</v>
      </c>
      <c r="M46" s="73">
        <f t="shared" si="10"/>
        <v>-5</v>
      </c>
      <c r="N46" s="73">
        <f t="shared" si="10"/>
        <v>4</v>
      </c>
      <c r="O46" s="73">
        <f t="shared" si="10"/>
        <v>0</v>
      </c>
      <c r="P46" s="73">
        <f t="shared" si="10"/>
        <v>3</v>
      </c>
      <c r="Q46" s="73">
        <f t="shared" si="10"/>
        <v>2</v>
      </c>
    </row>
    <row r="47" spans="1:17" s="61" customFormat="1" ht="18" x14ac:dyDescent="0.25">
      <c r="A47" s="69">
        <v>37</v>
      </c>
      <c r="B47" s="70" t="s">
        <v>55</v>
      </c>
      <c r="C47" s="71">
        <v>0</v>
      </c>
      <c r="D47" s="71">
        <v>0</v>
      </c>
      <c r="E47" s="71">
        <v>11</v>
      </c>
      <c r="F47" s="71">
        <v>10</v>
      </c>
      <c r="G47" s="71">
        <f t="shared" si="8"/>
        <v>21</v>
      </c>
      <c r="H47" s="72">
        <v>0</v>
      </c>
      <c r="I47" s="72">
        <v>0</v>
      </c>
      <c r="J47" s="72">
        <v>11</v>
      </c>
      <c r="K47" s="72">
        <v>10</v>
      </c>
      <c r="L47" s="72">
        <f>SUM(H47:K47)</f>
        <v>21</v>
      </c>
      <c r="M47" s="73">
        <f>C47-H47</f>
        <v>0</v>
      </c>
      <c r="N47" s="73">
        <f>D47-I47</f>
        <v>0</v>
      </c>
      <c r="O47" s="73">
        <f>E47-J47</f>
        <v>0</v>
      </c>
      <c r="P47" s="73">
        <f>F47-K47</f>
        <v>0</v>
      </c>
      <c r="Q47" s="73">
        <f>G47-L47</f>
        <v>0</v>
      </c>
    </row>
    <row r="48" spans="1:17" s="61" customFormat="1" ht="18" x14ac:dyDescent="0.25">
      <c r="A48" s="69">
        <v>38</v>
      </c>
      <c r="B48" s="70" t="s">
        <v>56</v>
      </c>
      <c r="C48" s="71">
        <v>4</v>
      </c>
      <c r="D48" s="71">
        <v>1</v>
      </c>
      <c r="E48" s="71">
        <v>8</v>
      </c>
      <c r="F48" s="71">
        <v>5</v>
      </c>
      <c r="G48" s="71">
        <f t="shared" si="8"/>
        <v>18</v>
      </c>
      <c r="H48" s="72">
        <v>5</v>
      </c>
      <c r="I48" s="72">
        <v>1</v>
      </c>
      <c r="J48" s="72">
        <v>8</v>
      </c>
      <c r="K48" s="72">
        <v>11</v>
      </c>
      <c r="L48" s="72">
        <f t="shared" si="9"/>
        <v>25</v>
      </c>
      <c r="M48" s="73">
        <f t="shared" si="10"/>
        <v>-1</v>
      </c>
      <c r="N48" s="73">
        <f t="shared" si="10"/>
        <v>0</v>
      </c>
      <c r="O48" s="73">
        <f t="shared" si="10"/>
        <v>0</v>
      </c>
      <c r="P48" s="73">
        <f t="shared" si="10"/>
        <v>-6</v>
      </c>
      <c r="Q48" s="73">
        <f t="shared" si="10"/>
        <v>-7</v>
      </c>
    </row>
    <row r="49" spans="1:17" s="61" customFormat="1" ht="18" x14ac:dyDescent="0.25">
      <c r="A49" s="69">
        <v>39</v>
      </c>
      <c r="B49" s="70" t="s">
        <v>57</v>
      </c>
      <c r="C49" s="71">
        <v>2</v>
      </c>
      <c r="D49" s="71">
        <v>8</v>
      </c>
      <c r="E49" s="71">
        <v>4</v>
      </c>
      <c r="F49" s="71">
        <v>36</v>
      </c>
      <c r="G49" s="71">
        <f t="shared" si="8"/>
        <v>50</v>
      </c>
      <c r="H49" s="79">
        <v>0</v>
      </c>
      <c r="I49" s="79">
        <v>0</v>
      </c>
      <c r="J49" s="79">
        <v>2</v>
      </c>
      <c r="K49" s="79">
        <v>9</v>
      </c>
      <c r="L49" s="72">
        <f t="shared" si="9"/>
        <v>11</v>
      </c>
      <c r="M49" s="73">
        <f t="shared" si="10"/>
        <v>2</v>
      </c>
      <c r="N49" s="73">
        <f t="shared" si="10"/>
        <v>8</v>
      </c>
      <c r="O49" s="73">
        <f t="shared" si="10"/>
        <v>2</v>
      </c>
      <c r="P49" s="73">
        <f t="shared" si="10"/>
        <v>27</v>
      </c>
      <c r="Q49" s="73">
        <f t="shared" si="10"/>
        <v>39</v>
      </c>
    </row>
    <row r="50" spans="1:17" s="62" customFormat="1" ht="18" x14ac:dyDescent="0.25">
      <c r="A50" s="65"/>
      <c r="B50" s="66" t="s">
        <v>58</v>
      </c>
      <c r="C50" s="74">
        <f t="shared" ref="C50:G50" si="11">SUM(C29:C49)</f>
        <v>388</v>
      </c>
      <c r="D50" s="74">
        <f t="shared" si="11"/>
        <v>1102</v>
      </c>
      <c r="E50" s="74">
        <f t="shared" si="11"/>
        <v>1251</v>
      </c>
      <c r="F50" s="74">
        <f t="shared" si="11"/>
        <v>3727</v>
      </c>
      <c r="G50" s="74">
        <f t="shared" si="11"/>
        <v>6468</v>
      </c>
      <c r="H50" s="75">
        <f>SUM(H29:H49)</f>
        <v>349</v>
      </c>
      <c r="I50" s="75">
        <f>SUM(I29:I49)</f>
        <v>945</v>
      </c>
      <c r="J50" s="75">
        <f>SUM(J29:J49)</f>
        <v>1131</v>
      </c>
      <c r="K50" s="75">
        <f>SUM(K29:K49)</f>
        <v>3373</v>
      </c>
      <c r="L50" s="75">
        <f>SUM(L29:L49)</f>
        <v>5798</v>
      </c>
      <c r="M50" s="76">
        <f t="shared" si="10"/>
        <v>39</v>
      </c>
      <c r="N50" s="76">
        <f t="shared" si="10"/>
        <v>157</v>
      </c>
      <c r="O50" s="76">
        <f t="shared" si="10"/>
        <v>120</v>
      </c>
      <c r="P50" s="76">
        <f t="shared" si="10"/>
        <v>354</v>
      </c>
      <c r="Q50" s="76">
        <f t="shared" si="10"/>
        <v>670</v>
      </c>
    </row>
    <row r="51" spans="1:17" s="61" customFormat="1" ht="18" x14ac:dyDescent="0.25">
      <c r="A51" s="65"/>
      <c r="B51" s="66" t="s">
        <v>60</v>
      </c>
      <c r="C51" s="73"/>
      <c r="D51" s="73"/>
      <c r="E51" s="73"/>
      <c r="F51" s="73"/>
      <c r="G51" s="73"/>
      <c r="H51" s="80"/>
      <c r="I51" s="80"/>
      <c r="J51" s="80"/>
      <c r="K51" s="80"/>
      <c r="L51" s="80"/>
      <c r="M51" s="73"/>
      <c r="N51" s="73"/>
      <c r="O51" s="73"/>
      <c r="P51" s="73"/>
      <c r="Q51" s="73"/>
    </row>
    <row r="52" spans="1:17" s="61" customFormat="1" ht="18" x14ac:dyDescent="0.25">
      <c r="A52" s="69">
        <v>40</v>
      </c>
      <c r="B52" s="70" t="s">
        <v>61</v>
      </c>
      <c r="C52" s="71">
        <v>134</v>
      </c>
      <c r="D52" s="71">
        <v>64</v>
      </c>
      <c r="E52" s="71">
        <v>38</v>
      </c>
      <c r="F52" s="71">
        <v>0</v>
      </c>
      <c r="G52" s="71">
        <f t="shared" ref="G52:G53" si="12">SUM(C52:F52)</f>
        <v>236</v>
      </c>
      <c r="H52" s="72">
        <v>146</v>
      </c>
      <c r="I52" s="72">
        <v>85</v>
      </c>
      <c r="J52" s="72">
        <v>62</v>
      </c>
      <c r="K52" s="72">
        <v>1</v>
      </c>
      <c r="L52" s="72">
        <f t="shared" ref="L52:L53" si="13">SUM(H52:K52)</f>
        <v>294</v>
      </c>
      <c r="M52" s="73">
        <f t="shared" ref="M52:Q56" si="14">C52-H52</f>
        <v>-12</v>
      </c>
      <c r="N52" s="73">
        <f t="shared" si="14"/>
        <v>-21</v>
      </c>
      <c r="O52" s="73">
        <f t="shared" si="14"/>
        <v>-24</v>
      </c>
      <c r="P52" s="73">
        <f t="shared" si="14"/>
        <v>-1</v>
      </c>
      <c r="Q52" s="73">
        <f t="shared" si="14"/>
        <v>-58</v>
      </c>
    </row>
    <row r="53" spans="1:17" s="61" customFormat="1" ht="18" x14ac:dyDescent="0.25">
      <c r="A53" s="69">
        <v>41</v>
      </c>
      <c r="B53" s="70" t="s">
        <v>62</v>
      </c>
      <c r="C53" s="71">
        <v>17</v>
      </c>
      <c r="D53" s="71">
        <v>29</v>
      </c>
      <c r="E53" s="71">
        <v>30</v>
      </c>
      <c r="F53" s="71">
        <v>0</v>
      </c>
      <c r="G53" s="71">
        <f t="shared" si="12"/>
        <v>76</v>
      </c>
      <c r="H53" s="72">
        <v>17</v>
      </c>
      <c r="I53" s="72">
        <v>35</v>
      </c>
      <c r="J53" s="72">
        <v>32</v>
      </c>
      <c r="K53" s="72">
        <v>0</v>
      </c>
      <c r="L53" s="72">
        <f t="shared" si="13"/>
        <v>84</v>
      </c>
      <c r="M53" s="73">
        <f t="shared" si="14"/>
        <v>0</v>
      </c>
      <c r="N53" s="73">
        <f t="shared" si="14"/>
        <v>-6</v>
      </c>
      <c r="O53" s="73">
        <f t="shared" si="14"/>
        <v>-2</v>
      </c>
      <c r="P53" s="73">
        <f t="shared" si="14"/>
        <v>0</v>
      </c>
      <c r="Q53" s="73">
        <f t="shared" si="14"/>
        <v>-8</v>
      </c>
    </row>
    <row r="54" spans="1:17" s="62" customFormat="1" ht="18" x14ac:dyDescent="0.25">
      <c r="A54" s="65"/>
      <c r="B54" s="66" t="s">
        <v>63</v>
      </c>
      <c r="C54" s="74">
        <f t="shared" ref="C54:L54" si="15">SUM(C52:C53)</f>
        <v>151</v>
      </c>
      <c r="D54" s="74">
        <f t="shared" si="15"/>
        <v>93</v>
      </c>
      <c r="E54" s="74">
        <f t="shared" si="15"/>
        <v>68</v>
      </c>
      <c r="F54" s="74">
        <f t="shared" si="15"/>
        <v>0</v>
      </c>
      <c r="G54" s="74">
        <f t="shared" si="15"/>
        <v>312</v>
      </c>
      <c r="H54" s="75">
        <f t="shared" si="15"/>
        <v>163</v>
      </c>
      <c r="I54" s="75">
        <f t="shared" si="15"/>
        <v>120</v>
      </c>
      <c r="J54" s="75">
        <f t="shared" si="15"/>
        <v>94</v>
      </c>
      <c r="K54" s="75">
        <f t="shared" si="15"/>
        <v>1</v>
      </c>
      <c r="L54" s="75">
        <f t="shared" si="15"/>
        <v>378</v>
      </c>
      <c r="M54" s="76">
        <f t="shared" si="14"/>
        <v>-12</v>
      </c>
      <c r="N54" s="76">
        <f t="shared" si="14"/>
        <v>-27</v>
      </c>
      <c r="O54" s="76">
        <f t="shared" si="14"/>
        <v>-26</v>
      </c>
      <c r="P54" s="76">
        <f t="shared" si="14"/>
        <v>-1</v>
      </c>
      <c r="Q54" s="76">
        <f t="shared" si="14"/>
        <v>-66</v>
      </c>
    </row>
    <row r="55" spans="1:17" s="62" customFormat="1" ht="18" x14ac:dyDescent="0.25">
      <c r="A55" s="66" t="s">
        <v>65</v>
      </c>
      <c r="B55" s="66"/>
      <c r="C55" s="74">
        <f t="shared" ref="C55:L55" si="16">SUM(C11,C27,C50,C54)</f>
        <v>2330</v>
      </c>
      <c r="D55" s="74">
        <f t="shared" si="16"/>
        <v>3424</v>
      </c>
      <c r="E55" s="74">
        <f t="shared" si="16"/>
        <v>4234</v>
      </c>
      <c r="F55" s="74">
        <f t="shared" si="16"/>
        <v>7206</v>
      </c>
      <c r="G55" s="74">
        <f t="shared" si="16"/>
        <v>17194</v>
      </c>
      <c r="H55" s="75">
        <f t="shared" si="16"/>
        <v>2226</v>
      </c>
      <c r="I55" s="75">
        <f t="shared" si="16"/>
        <v>3540</v>
      </c>
      <c r="J55" s="75">
        <f t="shared" si="16"/>
        <v>4135</v>
      </c>
      <c r="K55" s="75">
        <f t="shared" si="16"/>
        <v>6717</v>
      </c>
      <c r="L55" s="75">
        <f t="shared" si="16"/>
        <v>16618</v>
      </c>
      <c r="M55" s="76">
        <f t="shared" si="14"/>
        <v>104</v>
      </c>
      <c r="N55" s="76">
        <f t="shared" si="14"/>
        <v>-116</v>
      </c>
      <c r="O55" s="76">
        <f t="shared" si="14"/>
        <v>99</v>
      </c>
      <c r="P55" s="76">
        <f t="shared" si="14"/>
        <v>489</v>
      </c>
      <c r="Q55" s="76">
        <f t="shared" si="14"/>
        <v>576</v>
      </c>
    </row>
    <row r="56" spans="1:17" s="62" customFormat="1" ht="18" x14ac:dyDescent="0.25">
      <c r="A56" s="66" t="s">
        <v>186</v>
      </c>
      <c r="B56" s="66"/>
      <c r="C56" s="81">
        <f t="shared" ref="C56:L56" si="17">SUM(C11,,C27,C50)</f>
        <v>2179</v>
      </c>
      <c r="D56" s="81">
        <f t="shared" si="17"/>
        <v>3331</v>
      </c>
      <c r="E56" s="81">
        <f t="shared" si="17"/>
        <v>4166</v>
      </c>
      <c r="F56" s="81">
        <f t="shared" si="17"/>
        <v>7206</v>
      </c>
      <c r="G56" s="81">
        <f t="shared" si="17"/>
        <v>16882</v>
      </c>
      <c r="H56" s="82">
        <f t="shared" si="17"/>
        <v>2063</v>
      </c>
      <c r="I56" s="82">
        <f t="shared" si="17"/>
        <v>3420</v>
      </c>
      <c r="J56" s="82">
        <f t="shared" si="17"/>
        <v>4041</v>
      </c>
      <c r="K56" s="82">
        <f t="shared" si="17"/>
        <v>6716</v>
      </c>
      <c r="L56" s="82">
        <f t="shared" si="17"/>
        <v>16240</v>
      </c>
      <c r="M56" s="76">
        <f t="shared" si="14"/>
        <v>116</v>
      </c>
      <c r="N56" s="76">
        <f t="shared" si="14"/>
        <v>-89</v>
      </c>
      <c r="O56" s="76">
        <f t="shared" si="14"/>
        <v>125</v>
      </c>
      <c r="P56" s="76">
        <f t="shared" si="14"/>
        <v>490</v>
      </c>
      <c r="Q56" s="76">
        <f t="shared" si="14"/>
        <v>642</v>
      </c>
    </row>
    <row r="57" spans="1:17" s="61" customFormat="1" ht="18" x14ac:dyDescent="0.25">
      <c r="A57" s="65" t="s">
        <v>66</v>
      </c>
      <c r="B57" s="66" t="s">
        <v>67</v>
      </c>
      <c r="C57" s="71"/>
      <c r="D57" s="71"/>
      <c r="E57" s="71"/>
      <c r="F57" s="71"/>
      <c r="G57" s="71"/>
      <c r="H57" s="72"/>
      <c r="I57" s="72"/>
      <c r="J57" s="72"/>
      <c r="K57" s="72"/>
      <c r="L57" s="72"/>
      <c r="M57" s="73"/>
      <c r="N57" s="73"/>
      <c r="O57" s="73"/>
      <c r="P57" s="73"/>
      <c r="Q57" s="73"/>
    </row>
    <row r="58" spans="1:17" s="61" customFormat="1" ht="18" x14ac:dyDescent="0.25">
      <c r="A58" s="69">
        <v>42</v>
      </c>
      <c r="B58" s="70" t="s">
        <v>68</v>
      </c>
      <c r="C58" s="71">
        <v>0</v>
      </c>
      <c r="D58" s="71">
        <v>0</v>
      </c>
      <c r="E58" s="71">
        <v>0</v>
      </c>
      <c r="F58" s="71">
        <v>0</v>
      </c>
      <c r="G58" s="71">
        <f>SUM(C58:F58)</f>
        <v>0</v>
      </c>
      <c r="H58" s="72">
        <v>0</v>
      </c>
      <c r="I58" s="72">
        <v>0</v>
      </c>
      <c r="J58" s="72">
        <v>0</v>
      </c>
      <c r="K58" s="72">
        <v>0</v>
      </c>
      <c r="L58" s="72">
        <f>SUM(H58:K58)</f>
        <v>0</v>
      </c>
      <c r="M58" s="73">
        <f t="shared" ref="M58:Q71" si="18">C58-H58</f>
        <v>0</v>
      </c>
      <c r="N58" s="73">
        <f t="shared" si="18"/>
        <v>0</v>
      </c>
      <c r="O58" s="73">
        <f t="shared" si="18"/>
        <v>0</v>
      </c>
      <c r="P58" s="73">
        <f t="shared" si="18"/>
        <v>0</v>
      </c>
      <c r="Q58" s="73">
        <f t="shared" si="18"/>
        <v>0</v>
      </c>
    </row>
    <row r="59" spans="1:17" ht="18" x14ac:dyDescent="0.25">
      <c r="A59" s="69">
        <v>43</v>
      </c>
      <c r="B59" s="70" t="s">
        <v>69</v>
      </c>
      <c r="C59" s="71">
        <v>23</v>
      </c>
      <c r="D59" s="71">
        <v>30</v>
      </c>
      <c r="E59" s="71">
        <v>31</v>
      </c>
      <c r="F59" s="71">
        <v>11</v>
      </c>
      <c r="G59" s="71">
        <f t="shared" ref="G59:G62" si="19">SUM(C59:F59)</f>
        <v>95</v>
      </c>
      <c r="H59" s="72">
        <v>0</v>
      </c>
      <c r="I59" s="72">
        <v>0</v>
      </c>
      <c r="J59" s="72">
        <v>15</v>
      </c>
      <c r="K59" s="72">
        <v>9</v>
      </c>
      <c r="L59" s="72">
        <f t="shared" ref="L59:L62" si="20">SUM(H59:K59)</f>
        <v>24</v>
      </c>
      <c r="M59" s="73">
        <f t="shared" si="18"/>
        <v>23</v>
      </c>
      <c r="N59" s="73">
        <f t="shared" si="18"/>
        <v>30</v>
      </c>
      <c r="O59" s="73">
        <f t="shared" si="18"/>
        <v>16</v>
      </c>
      <c r="P59" s="73">
        <f t="shared" si="18"/>
        <v>2</v>
      </c>
      <c r="Q59" s="73">
        <f t="shared" si="18"/>
        <v>71</v>
      </c>
    </row>
    <row r="60" spans="1:17" s="61" customFormat="1" ht="18" x14ac:dyDescent="0.25">
      <c r="A60" s="69">
        <v>44</v>
      </c>
      <c r="B60" s="70" t="s">
        <v>70</v>
      </c>
      <c r="C60" s="71">
        <v>0</v>
      </c>
      <c r="D60" s="71">
        <v>0</v>
      </c>
      <c r="E60" s="71">
        <v>0</v>
      </c>
      <c r="F60" s="71">
        <v>0</v>
      </c>
      <c r="G60" s="71">
        <f t="shared" si="19"/>
        <v>0</v>
      </c>
      <c r="H60" s="72">
        <v>0</v>
      </c>
      <c r="I60" s="72">
        <v>0</v>
      </c>
      <c r="J60" s="72">
        <v>0</v>
      </c>
      <c r="K60" s="72">
        <v>0</v>
      </c>
      <c r="L60" s="72">
        <f t="shared" si="20"/>
        <v>0</v>
      </c>
      <c r="M60" s="73">
        <f t="shared" si="18"/>
        <v>0</v>
      </c>
      <c r="N60" s="73">
        <f t="shared" si="18"/>
        <v>0</v>
      </c>
      <c r="O60" s="73">
        <f t="shared" si="18"/>
        <v>0</v>
      </c>
      <c r="P60" s="73">
        <f t="shared" si="18"/>
        <v>0</v>
      </c>
      <c r="Q60" s="73">
        <f t="shared" si="18"/>
        <v>0</v>
      </c>
    </row>
    <row r="61" spans="1:17" s="61" customFormat="1" ht="18" x14ac:dyDescent="0.25">
      <c r="A61" s="65"/>
      <c r="B61" s="66" t="s">
        <v>71</v>
      </c>
      <c r="C61" s="71">
        <f>SUM(C58:C60)</f>
        <v>23</v>
      </c>
      <c r="D61" s="71">
        <f t="shared" ref="D61:G61" si="21">SUM(D58:D60)</f>
        <v>30</v>
      </c>
      <c r="E61" s="71">
        <f t="shared" si="21"/>
        <v>31</v>
      </c>
      <c r="F61" s="71">
        <f t="shared" si="21"/>
        <v>11</v>
      </c>
      <c r="G61" s="71">
        <f t="shared" si="21"/>
        <v>95</v>
      </c>
      <c r="H61" s="72">
        <f>SUM(H58:H60)</f>
        <v>0</v>
      </c>
      <c r="I61" s="72">
        <f t="shared" ref="I61:L61" si="22">SUM(I58:I60)</f>
        <v>0</v>
      </c>
      <c r="J61" s="72">
        <f t="shared" si="22"/>
        <v>15</v>
      </c>
      <c r="K61" s="72">
        <f t="shared" si="22"/>
        <v>9</v>
      </c>
      <c r="L61" s="72">
        <f t="shared" si="22"/>
        <v>24</v>
      </c>
      <c r="M61" s="73">
        <f t="shared" si="18"/>
        <v>23</v>
      </c>
      <c r="N61" s="73">
        <f t="shared" si="18"/>
        <v>30</v>
      </c>
      <c r="O61" s="73">
        <f t="shared" si="18"/>
        <v>16</v>
      </c>
      <c r="P61" s="73">
        <f t="shared" si="18"/>
        <v>2</v>
      </c>
      <c r="Q61" s="73">
        <f t="shared" si="18"/>
        <v>71</v>
      </c>
    </row>
    <row r="62" spans="1:17" s="61" customFormat="1" ht="18" x14ac:dyDescent="0.25">
      <c r="A62" s="69">
        <v>45</v>
      </c>
      <c r="B62" s="70" t="s">
        <v>73</v>
      </c>
      <c r="C62" s="71">
        <v>0</v>
      </c>
      <c r="D62" s="71">
        <v>0</v>
      </c>
      <c r="E62" s="71">
        <v>0</v>
      </c>
      <c r="F62" s="71">
        <v>0</v>
      </c>
      <c r="G62" s="71">
        <f t="shared" si="19"/>
        <v>0</v>
      </c>
      <c r="H62" s="72">
        <v>0</v>
      </c>
      <c r="I62" s="72">
        <v>0</v>
      </c>
      <c r="J62" s="72">
        <v>0</v>
      </c>
      <c r="K62" s="72">
        <v>0</v>
      </c>
      <c r="L62" s="72">
        <f t="shared" si="20"/>
        <v>0</v>
      </c>
      <c r="M62" s="73">
        <f t="shared" si="18"/>
        <v>0</v>
      </c>
      <c r="N62" s="73">
        <f t="shared" si="18"/>
        <v>0</v>
      </c>
      <c r="O62" s="73">
        <f t="shared" si="18"/>
        <v>0</v>
      </c>
      <c r="P62" s="73">
        <f t="shared" si="18"/>
        <v>0</v>
      </c>
      <c r="Q62" s="73">
        <f t="shared" si="18"/>
        <v>0</v>
      </c>
    </row>
    <row r="63" spans="1:17" s="61" customFormat="1" ht="18" x14ac:dyDescent="0.25">
      <c r="A63" s="65"/>
      <c r="B63" s="66" t="s">
        <v>74</v>
      </c>
      <c r="C63" s="76">
        <f>SUM(C62)</f>
        <v>0</v>
      </c>
      <c r="D63" s="76">
        <f t="shared" ref="D63:G63" si="23">SUM(D62)</f>
        <v>0</v>
      </c>
      <c r="E63" s="76">
        <f t="shared" si="23"/>
        <v>0</v>
      </c>
      <c r="F63" s="76">
        <f t="shared" si="23"/>
        <v>0</v>
      </c>
      <c r="G63" s="76">
        <f t="shared" si="23"/>
        <v>0</v>
      </c>
      <c r="H63" s="83">
        <f>SUM(H62)</f>
        <v>0</v>
      </c>
      <c r="I63" s="83">
        <f t="shared" ref="I63:L63" si="24">SUM(I62)</f>
        <v>0</v>
      </c>
      <c r="J63" s="83">
        <f t="shared" si="24"/>
        <v>0</v>
      </c>
      <c r="K63" s="83">
        <f t="shared" si="24"/>
        <v>0</v>
      </c>
      <c r="L63" s="83">
        <f t="shared" si="24"/>
        <v>0</v>
      </c>
      <c r="M63" s="73">
        <f t="shared" si="18"/>
        <v>0</v>
      </c>
      <c r="N63" s="73">
        <f t="shared" si="18"/>
        <v>0</v>
      </c>
      <c r="O63" s="73">
        <f t="shared" si="18"/>
        <v>0</v>
      </c>
      <c r="P63" s="73">
        <f t="shared" si="18"/>
        <v>0</v>
      </c>
      <c r="Q63" s="73">
        <f t="shared" si="18"/>
        <v>0</v>
      </c>
    </row>
    <row r="64" spans="1:17" s="61" customFormat="1" ht="18" x14ac:dyDescent="0.25">
      <c r="A64" s="65" t="s">
        <v>187</v>
      </c>
      <c r="B64" s="66" t="s">
        <v>76</v>
      </c>
      <c r="C64" s="76"/>
      <c r="D64" s="76"/>
      <c r="E64" s="76"/>
      <c r="F64" s="76"/>
      <c r="G64" s="76"/>
      <c r="H64" s="79"/>
      <c r="I64" s="79"/>
      <c r="J64" s="79"/>
      <c r="K64" s="79"/>
      <c r="L64" s="79"/>
      <c r="M64" s="73"/>
      <c r="N64" s="73"/>
      <c r="O64" s="73"/>
      <c r="P64" s="73"/>
      <c r="Q64" s="73"/>
    </row>
    <row r="65" spans="1:17" s="61" customFormat="1" ht="18" x14ac:dyDescent="0.25">
      <c r="A65" s="69">
        <v>46</v>
      </c>
      <c r="B65" s="70" t="s">
        <v>77</v>
      </c>
      <c r="C65" s="76">
        <v>3</v>
      </c>
      <c r="D65" s="76">
        <v>7</v>
      </c>
      <c r="E65" s="76">
        <v>14</v>
      </c>
      <c r="F65" s="76">
        <v>9</v>
      </c>
      <c r="G65" s="71">
        <f t="shared" ref="G65:G70" si="25">SUM(C65:F65)</f>
        <v>33</v>
      </c>
      <c r="H65" s="79">
        <v>3</v>
      </c>
      <c r="I65" s="79">
        <v>7</v>
      </c>
      <c r="J65" s="79">
        <v>14</v>
      </c>
      <c r="K65" s="79">
        <v>9</v>
      </c>
      <c r="L65" s="72">
        <f t="shared" ref="L65:L70" si="26">SUM(H65:K65)</f>
        <v>33</v>
      </c>
      <c r="M65" s="73">
        <f t="shared" si="18"/>
        <v>0</v>
      </c>
      <c r="N65" s="73">
        <f t="shared" si="18"/>
        <v>0</v>
      </c>
      <c r="O65" s="73">
        <f t="shared" si="18"/>
        <v>0</v>
      </c>
      <c r="P65" s="73">
        <f t="shared" si="18"/>
        <v>0</v>
      </c>
      <c r="Q65" s="73">
        <f t="shared" si="18"/>
        <v>0</v>
      </c>
    </row>
    <row r="66" spans="1:17" s="61" customFormat="1" ht="18" x14ac:dyDescent="0.25">
      <c r="A66" s="69">
        <v>47</v>
      </c>
      <c r="B66" s="70" t="s">
        <v>78</v>
      </c>
      <c r="C66" s="76">
        <v>2</v>
      </c>
      <c r="D66" s="76">
        <v>28</v>
      </c>
      <c r="E66" s="76">
        <v>16</v>
      </c>
      <c r="F66" s="76">
        <v>20</v>
      </c>
      <c r="G66" s="71">
        <f t="shared" si="25"/>
        <v>66</v>
      </c>
      <c r="H66" s="79">
        <v>2</v>
      </c>
      <c r="I66" s="79">
        <v>22</v>
      </c>
      <c r="J66" s="79">
        <v>13</v>
      </c>
      <c r="K66" s="79">
        <v>20</v>
      </c>
      <c r="L66" s="72">
        <f t="shared" si="26"/>
        <v>57</v>
      </c>
      <c r="M66" s="73">
        <f t="shared" si="18"/>
        <v>0</v>
      </c>
      <c r="N66" s="73">
        <f t="shared" si="18"/>
        <v>6</v>
      </c>
      <c r="O66" s="73">
        <f t="shared" si="18"/>
        <v>3</v>
      </c>
      <c r="P66" s="73">
        <f t="shared" si="18"/>
        <v>0</v>
      </c>
      <c r="Q66" s="73">
        <f t="shared" si="18"/>
        <v>9</v>
      </c>
    </row>
    <row r="67" spans="1:17" s="61" customFormat="1" ht="18" x14ac:dyDescent="0.25">
      <c r="A67" s="65"/>
      <c r="B67" s="66" t="s">
        <v>79</v>
      </c>
      <c r="C67" s="84">
        <f t="shared" ref="C67:K67" si="27">SUM(C65:C66)</f>
        <v>5</v>
      </c>
      <c r="D67" s="84">
        <f t="shared" si="27"/>
        <v>35</v>
      </c>
      <c r="E67" s="84">
        <f t="shared" si="27"/>
        <v>30</v>
      </c>
      <c r="F67" s="84">
        <f t="shared" si="27"/>
        <v>29</v>
      </c>
      <c r="G67" s="84">
        <f t="shared" si="27"/>
        <v>99</v>
      </c>
      <c r="H67" s="84">
        <f t="shared" si="27"/>
        <v>5</v>
      </c>
      <c r="I67" s="84">
        <f t="shared" si="27"/>
        <v>29</v>
      </c>
      <c r="J67" s="84">
        <f t="shared" si="27"/>
        <v>27</v>
      </c>
      <c r="K67" s="84">
        <f t="shared" si="27"/>
        <v>29</v>
      </c>
      <c r="L67" s="72">
        <f t="shared" si="26"/>
        <v>90</v>
      </c>
      <c r="M67" s="73">
        <f t="shared" si="18"/>
        <v>0</v>
      </c>
      <c r="N67" s="73">
        <f t="shared" si="18"/>
        <v>6</v>
      </c>
      <c r="O67" s="73">
        <f t="shared" si="18"/>
        <v>3</v>
      </c>
      <c r="P67" s="73">
        <f t="shared" si="18"/>
        <v>0</v>
      </c>
      <c r="Q67" s="73">
        <f t="shared" si="18"/>
        <v>9</v>
      </c>
    </row>
    <row r="68" spans="1:17" s="61" customFormat="1" ht="18" x14ac:dyDescent="0.25">
      <c r="A68" s="65" t="s">
        <v>188</v>
      </c>
      <c r="B68" s="66" t="s">
        <v>81</v>
      </c>
      <c r="C68" s="84"/>
      <c r="D68" s="84"/>
      <c r="E68" s="84"/>
      <c r="F68" s="84"/>
      <c r="G68" s="71"/>
      <c r="H68" s="84"/>
      <c r="I68" s="84"/>
      <c r="J68" s="84"/>
      <c r="K68" s="84"/>
      <c r="L68" s="72"/>
      <c r="M68" s="73"/>
      <c r="N68" s="73"/>
      <c r="O68" s="73"/>
      <c r="P68" s="73"/>
      <c r="Q68" s="73"/>
    </row>
    <row r="69" spans="1:17" s="61" customFormat="1" ht="18" x14ac:dyDescent="0.25">
      <c r="A69" s="69">
        <v>48</v>
      </c>
      <c r="B69" s="70" t="s">
        <v>82</v>
      </c>
      <c r="C69" s="84">
        <v>0</v>
      </c>
      <c r="D69" s="84">
        <v>0</v>
      </c>
      <c r="E69" s="84">
        <v>0</v>
      </c>
      <c r="F69" s="84">
        <v>0</v>
      </c>
      <c r="G69" s="71">
        <f t="shared" si="25"/>
        <v>0</v>
      </c>
      <c r="H69" s="84">
        <v>0</v>
      </c>
      <c r="I69" s="84">
        <v>0</v>
      </c>
      <c r="J69" s="84">
        <v>0</v>
      </c>
      <c r="K69" s="84">
        <v>0</v>
      </c>
      <c r="L69" s="72">
        <f t="shared" si="26"/>
        <v>0</v>
      </c>
      <c r="M69" s="73">
        <f t="shared" si="18"/>
        <v>0</v>
      </c>
      <c r="N69" s="73">
        <f t="shared" si="18"/>
        <v>0</v>
      </c>
      <c r="O69" s="73">
        <f t="shared" si="18"/>
        <v>0</v>
      </c>
      <c r="P69" s="73">
        <f t="shared" si="18"/>
        <v>0</v>
      </c>
      <c r="Q69" s="73">
        <f t="shared" si="18"/>
        <v>0</v>
      </c>
    </row>
    <row r="70" spans="1:17" s="61" customFormat="1" ht="18" x14ac:dyDescent="0.25">
      <c r="A70" s="65"/>
      <c r="B70" s="66" t="s">
        <v>83</v>
      </c>
      <c r="C70" s="84">
        <f>SUM(C69)</f>
        <v>0</v>
      </c>
      <c r="D70" s="84">
        <f t="shared" ref="D70:K70" si="28">SUM(D69)</f>
        <v>0</v>
      </c>
      <c r="E70" s="84">
        <f t="shared" si="28"/>
        <v>0</v>
      </c>
      <c r="F70" s="84">
        <f t="shared" si="28"/>
        <v>0</v>
      </c>
      <c r="G70" s="71">
        <f t="shared" si="25"/>
        <v>0</v>
      </c>
      <c r="H70" s="84">
        <f t="shared" si="28"/>
        <v>0</v>
      </c>
      <c r="I70" s="84">
        <f t="shared" si="28"/>
        <v>0</v>
      </c>
      <c r="J70" s="84">
        <f t="shared" si="28"/>
        <v>0</v>
      </c>
      <c r="K70" s="84">
        <f t="shared" si="28"/>
        <v>0</v>
      </c>
      <c r="L70" s="72">
        <f t="shared" si="26"/>
        <v>0</v>
      </c>
      <c r="M70" s="73">
        <f t="shared" si="18"/>
        <v>0</v>
      </c>
      <c r="N70" s="73">
        <f t="shared" si="18"/>
        <v>0</v>
      </c>
      <c r="O70" s="73">
        <f t="shared" si="18"/>
        <v>0</v>
      </c>
      <c r="P70" s="73">
        <f t="shared" si="18"/>
        <v>0</v>
      </c>
      <c r="Q70" s="73">
        <f t="shared" si="18"/>
        <v>0</v>
      </c>
    </row>
    <row r="71" spans="1:17" s="87" customFormat="1" ht="15.75" x14ac:dyDescent="0.25">
      <c r="A71" s="85"/>
      <c r="B71" s="66" t="s">
        <v>84</v>
      </c>
      <c r="C71" s="86">
        <f t="shared" ref="C71:L71" si="29">SUM(C55,C61,C63,C67,C70)</f>
        <v>2358</v>
      </c>
      <c r="D71" s="86">
        <f t="shared" si="29"/>
        <v>3489</v>
      </c>
      <c r="E71" s="86">
        <f t="shared" si="29"/>
        <v>4295</v>
      </c>
      <c r="F71" s="86">
        <f t="shared" si="29"/>
        <v>7246</v>
      </c>
      <c r="G71" s="86">
        <f t="shared" si="29"/>
        <v>17388</v>
      </c>
      <c r="H71" s="86">
        <f t="shared" si="29"/>
        <v>2231</v>
      </c>
      <c r="I71" s="86">
        <f t="shared" si="29"/>
        <v>3569</v>
      </c>
      <c r="J71" s="86">
        <f t="shared" si="29"/>
        <v>4177</v>
      </c>
      <c r="K71" s="86">
        <f t="shared" si="29"/>
        <v>6755</v>
      </c>
      <c r="L71" s="86">
        <f t="shared" si="29"/>
        <v>16732</v>
      </c>
      <c r="M71" s="86">
        <f t="shared" si="18"/>
        <v>127</v>
      </c>
      <c r="N71" s="86">
        <f t="shared" si="18"/>
        <v>-80</v>
      </c>
      <c r="O71" s="86">
        <f t="shared" si="18"/>
        <v>118</v>
      </c>
      <c r="P71" s="86">
        <f t="shared" si="18"/>
        <v>491</v>
      </c>
      <c r="Q71" s="86">
        <f t="shared" si="18"/>
        <v>656</v>
      </c>
    </row>
  </sheetData>
  <mergeCells count="9">
    <mergeCell ref="A1:Q1"/>
    <mergeCell ref="A2:Q2"/>
    <mergeCell ref="A3:A5"/>
    <mergeCell ref="B3:B5"/>
    <mergeCell ref="C3:G3"/>
    <mergeCell ref="H3:L3"/>
    <mergeCell ref="M3:Q4"/>
    <mergeCell ref="C4:G4"/>
    <mergeCell ref="H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1"/>
  <sheetViews>
    <sheetView workbookViewId="0">
      <selection activeCell="V18" sqref="V18"/>
    </sheetView>
  </sheetViews>
  <sheetFormatPr defaultRowHeight="15" x14ac:dyDescent="0.2"/>
  <cols>
    <col min="1" max="1" width="7.85546875" style="88" customWidth="1"/>
    <col min="2" max="2" width="26.7109375" style="60" customWidth="1"/>
    <col min="3" max="3" width="5.5703125" style="60" bestFit="1" customWidth="1"/>
    <col min="4" max="4" width="6.42578125" style="60" customWidth="1"/>
    <col min="5" max="5" width="6.42578125" style="60" bestFit="1" customWidth="1"/>
    <col min="6" max="6" width="7.140625" style="60" customWidth="1"/>
    <col min="7" max="7" width="8" style="60" customWidth="1"/>
    <col min="8" max="10" width="6.42578125" style="60" bestFit="1" customWidth="1"/>
    <col min="11" max="11" width="7.7109375" style="60" customWidth="1"/>
    <col min="12" max="12" width="7.140625" style="60" customWidth="1"/>
    <col min="13" max="13" width="7.28515625" style="60" customWidth="1"/>
    <col min="14" max="14" width="7.7109375" style="60" customWidth="1"/>
    <col min="15" max="15" width="6.28515625" style="60" customWidth="1"/>
    <col min="16" max="16" width="6.7109375" style="60" customWidth="1"/>
    <col min="17" max="17" width="7.28515625" style="60" customWidth="1"/>
    <col min="18" max="43" width="11.42578125" style="60" customWidth="1"/>
    <col min="44" max="16384" width="9.140625" style="60"/>
  </cols>
  <sheetData>
    <row r="1" spans="1:17" ht="18" x14ac:dyDescent="0.25">
      <c r="A1" s="580" t="s">
        <v>189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</row>
    <row r="2" spans="1:17" ht="15.75" x14ac:dyDescent="0.25">
      <c r="A2" s="592" t="s">
        <v>190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</row>
    <row r="3" spans="1:17" s="61" customFormat="1" x14ac:dyDescent="0.25">
      <c r="A3" s="581" t="s">
        <v>175</v>
      </c>
      <c r="B3" s="581" t="s">
        <v>3</v>
      </c>
      <c r="C3" s="584" t="s">
        <v>176</v>
      </c>
      <c r="D3" s="584"/>
      <c r="E3" s="584"/>
      <c r="F3" s="584"/>
      <c r="G3" s="584"/>
      <c r="H3" s="584" t="s">
        <v>177</v>
      </c>
      <c r="I3" s="584"/>
      <c r="J3" s="584"/>
      <c r="K3" s="584"/>
      <c r="L3" s="584"/>
      <c r="M3" s="593" t="s">
        <v>191</v>
      </c>
      <c r="N3" s="594"/>
      <c r="O3" s="594"/>
      <c r="P3" s="594"/>
      <c r="Q3" s="595"/>
    </row>
    <row r="4" spans="1:17" s="62" customFormat="1" x14ac:dyDescent="0.2">
      <c r="A4" s="582"/>
      <c r="B4" s="582"/>
      <c r="C4" s="599" t="s">
        <v>192</v>
      </c>
      <c r="D4" s="599"/>
      <c r="E4" s="599"/>
      <c r="F4" s="599"/>
      <c r="G4" s="599"/>
      <c r="H4" s="599" t="s">
        <v>192</v>
      </c>
      <c r="I4" s="599"/>
      <c r="J4" s="599"/>
      <c r="K4" s="599"/>
      <c r="L4" s="599"/>
      <c r="M4" s="596"/>
      <c r="N4" s="597"/>
      <c r="O4" s="597"/>
      <c r="P4" s="597"/>
      <c r="Q4" s="598"/>
    </row>
    <row r="5" spans="1:17" s="64" customFormat="1" x14ac:dyDescent="0.25">
      <c r="A5" s="583"/>
      <c r="B5" s="583"/>
      <c r="C5" s="89" t="s">
        <v>193</v>
      </c>
      <c r="D5" s="89" t="s">
        <v>194</v>
      </c>
      <c r="E5" s="89" t="s">
        <v>195</v>
      </c>
      <c r="F5" s="89" t="s">
        <v>196</v>
      </c>
      <c r="G5" s="89" t="s">
        <v>184</v>
      </c>
      <c r="H5" s="89" t="s">
        <v>193</v>
      </c>
      <c r="I5" s="89" t="s">
        <v>194</v>
      </c>
      <c r="J5" s="89" t="s">
        <v>195</v>
      </c>
      <c r="K5" s="89" t="s">
        <v>196</v>
      </c>
      <c r="L5" s="89" t="s">
        <v>184</v>
      </c>
      <c r="M5" s="89" t="s">
        <v>193</v>
      </c>
      <c r="N5" s="89" t="s">
        <v>194</v>
      </c>
      <c r="O5" s="89" t="s">
        <v>195</v>
      </c>
      <c r="P5" s="89" t="s">
        <v>196</v>
      </c>
      <c r="Q5" s="89" t="s">
        <v>184</v>
      </c>
    </row>
    <row r="6" spans="1:17" s="61" customFormat="1" x14ac:dyDescent="0.25">
      <c r="A6" s="89" t="s">
        <v>185</v>
      </c>
      <c r="B6" s="90" t="s">
        <v>12</v>
      </c>
      <c r="C6" s="91" t="s">
        <v>197</v>
      </c>
      <c r="D6" s="91"/>
      <c r="E6" s="91"/>
      <c r="F6" s="91"/>
      <c r="G6" s="91"/>
      <c r="H6" s="91" t="s">
        <v>197</v>
      </c>
      <c r="I6" s="91"/>
      <c r="J6" s="91"/>
      <c r="K6" s="91"/>
      <c r="L6" s="91"/>
      <c r="M6" s="91"/>
      <c r="N6" s="91"/>
      <c r="O6" s="91"/>
      <c r="P6" s="91"/>
      <c r="Q6" s="91"/>
    </row>
    <row r="7" spans="1:17" s="61" customFormat="1" ht="14.25" x14ac:dyDescent="0.2">
      <c r="A7" s="92">
        <v>1</v>
      </c>
      <c r="B7" s="91" t="s">
        <v>13</v>
      </c>
      <c r="C7" s="91">
        <v>441</v>
      </c>
      <c r="D7" s="91">
        <v>207</v>
      </c>
      <c r="E7" s="91">
        <v>182</v>
      </c>
      <c r="F7" s="91">
        <v>156</v>
      </c>
      <c r="G7" s="93">
        <f t="shared" ref="G7:G10" si="0">SUM(C7:F7)</f>
        <v>986</v>
      </c>
      <c r="H7" s="91">
        <v>441</v>
      </c>
      <c r="I7" s="91">
        <v>207</v>
      </c>
      <c r="J7" s="91">
        <v>176</v>
      </c>
      <c r="K7" s="91">
        <v>162</v>
      </c>
      <c r="L7" s="93">
        <f t="shared" ref="L7:L10" si="1">SUM(H7:K7)</f>
        <v>986</v>
      </c>
      <c r="M7" s="91">
        <f t="shared" ref="M7:Q11" si="2">C7-H7</f>
        <v>0</v>
      </c>
      <c r="N7" s="91">
        <f t="shared" si="2"/>
        <v>0</v>
      </c>
      <c r="O7" s="91">
        <f t="shared" si="2"/>
        <v>6</v>
      </c>
      <c r="P7" s="91">
        <f t="shared" si="2"/>
        <v>-6</v>
      </c>
      <c r="Q7" s="91">
        <f t="shared" si="2"/>
        <v>0</v>
      </c>
    </row>
    <row r="8" spans="1:17" x14ac:dyDescent="0.2">
      <c r="A8" s="92">
        <v>2</v>
      </c>
      <c r="B8" s="91" t="s">
        <v>14</v>
      </c>
      <c r="C8" s="91">
        <v>184</v>
      </c>
      <c r="D8" s="91">
        <v>142</v>
      </c>
      <c r="E8" s="91">
        <v>107</v>
      </c>
      <c r="F8" s="91">
        <v>83</v>
      </c>
      <c r="G8" s="93">
        <f t="shared" si="0"/>
        <v>516</v>
      </c>
      <c r="H8" s="91">
        <v>193</v>
      </c>
      <c r="I8" s="91">
        <v>144</v>
      </c>
      <c r="J8" s="91">
        <v>97</v>
      </c>
      <c r="K8" s="91">
        <v>85</v>
      </c>
      <c r="L8" s="93">
        <f t="shared" si="1"/>
        <v>519</v>
      </c>
      <c r="M8" s="91">
        <f t="shared" si="2"/>
        <v>-9</v>
      </c>
      <c r="N8" s="91">
        <f t="shared" si="2"/>
        <v>-2</v>
      </c>
      <c r="O8" s="91">
        <f t="shared" si="2"/>
        <v>10</v>
      </c>
      <c r="P8" s="91">
        <f t="shared" si="2"/>
        <v>-2</v>
      </c>
      <c r="Q8" s="91">
        <f t="shared" si="2"/>
        <v>-3</v>
      </c>
    </row>
    <row r="9" spans="1:17" s="61" customFormat="1" ht="14.25" x14ac:dyDescent="0.2">
      <c r="A9" s="92">
        <v>3</v>
      </c>
      <c r="B9" s="91" t="s">
        <v>15</v>
      </c>
      <c r="C9" s="91">
        <v>330</v>
      </c>
      <c r="D9" s="91">
        <v>230</v>
      </c>
      <c r="E9" s="91">
        <v>156</v>
      </c>
      <c r="F9" s="91">
        <v>107</v>
      </c>
      <c r="G9" s="93">
        <f>SUM(C9:F9)</f>
        <v>823</v>
      </c>
      <c r="H9" s="91">
        <v>327</v>
      </c>
      <c r="I9" s="91">
        <v>230</v>
      </c>
      <c r="J9" s="91">
        <v>155</v>
      </c>
      <c r="K9" s="91">
        <v>107</v>
      </c>
      <c r="L9" s="93">
        <f>SUM(H9:K9)</f>
        <v>819</v>
      </c>
      <c r="M9" s="91">
        <f t="shared" si="2"/>
        <v>3</v>
      </c>
      <c r="N9" s="91">
        <f t="shared" si="2"/>
        <v>0</v>
      </c>
      <c r="O9" s="91">
        <f t="shared" si="2"/>
        <v>1</v>
      </c>
      <c r="P9" s="91">
        <f t="shared" si="2"/>
        <v>0</v>
      </c>
      <c r="Q9" s="91">
        <f t="shared" si="2"/>
        <v>4</v>
      </c>
    </row>
    <row r="10" spans="1:17" s="61" customFormat="1" ht="14.25" x14ac:dyDescent="0.2">
      <c r="A10" s="92">
        <v>4</v>
      </c>
      <c r="B10" s="91" t="s">
        <v>16</v>
      </c>
      <c r="C10" s="91">
        <v>487</v>
      </c>
      <c r="D10" s="91">
        <v>378</v>
      </c>
      <c r="E10" s="91">
        <v>331</v>
      </c>
      <c r="F10" s="91">
        <v>358</v>
      </c>
      <c r="G10" s="93">
        <f t="shared" si="0"/>
        <v>1554</v>
      </c>
      <c r="H10" s="91">
        <v>479</v>
      </c>
      <c r="I10" s="91">
        <v>379</v>
      </c>
      <c r="J10" s="91">
        <v>329</v>
      </c>
      <c r="K10" s="91">
        <v>352</v>
      </c>
      <c r="L10" s="93">
        <f t="shared" si="1"/>
        <v>1539</v>
      </c>
      <c r="M10" s="91">
        <f t="shared" si="2"/>
        <v>8</v>
      </c>
      <c r="N10" s="91">
        <f t="shared" si="2"/>
        <v>-1</v>
      </c>
      <c r="O10" s="91">
        <f t="shared" si="2"/>
        <v>2</v>
      </c>
      <c r="P10" s="91">
        <f t="shared" si="2"/>
        <v>6</v>
      </c>
      <c r="Q10" s="91">
        <f t="shared" si="2"/>
        <v>15</v>
      </c>
    </row>
    <row r="11" spans="1:17" s="62" customFormat="1" x14ac:dyDescent="0.25">
      <c r="A11" s="89"/>
      <c r="B11" s="90" t="s">
        <v>17</v>
      </c>
      <c r="C11" s="8">
        <f t="shared" ref="C11:L11" si="3">SUM(C7:C10)</f>
        <v>1442</v>
      </c>
      <c r="D11" s="8">
        <f t="shared" si="3"/>
        <v>957</v>
      </c>
      <c r="E11" s="8">
        <f t="shared" si="3"/>
        <v>776</v>
      </c>
      <c r="F11" s="8">
        <f t="shared" si="3"/>
        <v>704</v>
      </c>
      <c r="G11" s="8">
        <f t="shared" si="3"/>
        <v>3879</v>
      </c>
      <c r="H11" s="8">
        <f t="shared" si="3"/>
        <v>1440</v>
      </c>
      <c r="I11" s="8">
        <f t="shared" si="3"/>
        <v>960</v>
      </c>
      <c r="J11" s="8">
        <f t="shared" si="3"/>
        <v>757</v>
      </c>
      <c r="K11" s="8">
        <f t="shared" si="3"/>
        <v>706</v>
      </c>
      <c r="L11" s="8">
        <f t="shared" si="3"/>
        <v>3863</v>
      </c>
      <c r="M11" s="90">
        <f t="shared" si="2"/>
        <v>2</v>
      </c>
      <c r="N11" s="90">
        <f t="shared" si="2"/>
        <v>-3</v>
      </c>
      <c r="O11" s="90">
        <f t="shared" si="2"/>
        <v>19</v>
      </c>
      <c r="P11" s="90">
        <f t="shared" si="2"/>
        <v>-2</v>
      </c>
      <c r="Q11" s="90">
        <f t="shared" si="2"/>
        <v>16</v>
      </c>
    </row>
    <row r="12" spans="1:17" s="61" customFormat="1" x14ac:dyDescent="0.25">
      <c r="A12" s="89" t="s">
        <v>18</v>
      </c>
      <c r="B12" s="90" t="s">
        <v>198</v>
      </c>
      <c r="C12" s="91"/>
      <c r="D12" s="91"/>
      <c r="E12" s="91"/>
      <c r="F12" s="91"/>
      <c r="G12" s="93"/>
      <c r="H12" s="91"/>
      <c r="I12" s="91"/>
      <c r="J12" s="91"/>
      <c r="K12" s="91"/>
      <c r="L12" s="93"/>
      <c r="M12" s="91"/>
      <c r="N12" s="91"/>
      <c r="O12" s="91"/>
      <c r="P12" s="91"/>
      <c r="Q12" s="91"/>
    </row>
    <row r="13" spans="1:17" s="61" customFormat="1" ht="14.25" x14ac:dyDescent="0.2">
      <c r="A13" s="92">
        <v>5</v>
      </c>
      <c r="B13" s="91" t="s">
        <v>20</v>
      </c>
      <c r="C13" s="91">
        <v>2</v>
      </c>
      <c r="D13" s="94">
        <v>5</v>
      </c>
      <c r="E13" s="91">
        <v>23</v>
      </c>
      <c r="F13" s="91">
        <v>27</v>
      </c>
      <c r="G13" s="93">
        <f t="shared" ref="G13:G25" si="4">SUM(C13:F13)</f>
        <v>57</v>
      </c>
      <c r="H13" s="91">
        <v>2</v>
      </c>
      <c r="I13" s="94">
        <v>5</v>
      </c>
      <c r="J13" s="91">
        <v>23</v>
      </c>
      <c r="K13" s="91">
        <v>27</v>
      </c>
      <c r="L13" s="93">
        <f t="shared" ref="L13:L25" si="5">SUM(H13:K13)</f>
        <v>57</v>
      </c>
      <c r="M13" s="91">
        <f t="shared" ref="M13:Q27" si="6">C13-H13</f>
        <v>0</v>
      </c>
      <c r="N13" s="91">
        <f t="shared" si="6"/>
        <v>0</v>
      </c>
      <c r="O13" s="91">
        <f t="shared" si="6"/>
        <v>0</v>
      </c>
      <c r="P13" s="91">
        <f t="shared" si="6"/>
        <v>0</v>
      </c>
      <c r="Q13" s="91">
        <f t="shared" si="6"/>
        <v>0</v>
      </c>
    </row>
    <row r="14" spans="1:17" s="61" customFormat="1" ht="14.25" x14ac:dyDescent="0.2">
      <c r="A14" s="92">
        <v>6</v>
      </c>
      <c r="B14" s="91" t="s">
        <v>21</v>
      </c>
      <c r="C14" s="94">
        <v>12</v>
      </c>
      <c r="D14" s="91">
        <v>13</v>
      </c>
      <c r="E14" s="91">
        <v>30</v>
      </c>
      <c r="F14" s="91">
        <v>65</v>
      </c>
      <c r="G14" s="93">
        <f t="shared" si="4"/>
        <v>120</v>
      </c>
      <c r="H14" s="94">
        <v>12</v>
      </c>
      <c r="I14" s="91">
        <v>13</v>
      </c>
      <c r="J14" s="91">
        <v>30</v>
      </c>
      <c r="K14" s="91">
        <v>66</v>
      </c>
      <c r="L14" s="93">
        <f t="shared" si="5"/>
        <v>121</v>
      </c>
      <c r="M14" s="91">
        <f t="shared" si="6"/>
        <v>0</v>
      </c>
      <c r="N14" s="91">
        <f t="shared" si="6"/>
        <v>0</v>
      </c>
      <c r="O14" s="91">
        <f t="shared" si="6"/>
        <v>0</v>
      </c>
      <c r="P14" s="91">
        <f t="shared" si="6"/>
        <v>-1</v>
      </c>
      <c r="Q14" s="91">
        <f t="shared" si="6"/>
        <v>-1</v>
      </c>
    </row>
    <row r="15" spans="1:17" s="61" customFormat="1" ht="14.25" x14ac:dyDescent="0.2">
      <c r="A15" s="92">
        <v>7</v>
      </c>
      <c r="B15" s="91" t="s">
        <v>22</v>
      </c>
      <c r="C15" s="91">
        <v>290</v>
      </c>
      <c r="D15" s="91">
        <v>175</v>
      </c>
      <c r="E15" s="91">
        <v>164</v>
      </c>
      <c r="F15" s="91">
        <v>162</v>
      </c>
      <c r="G15" s="93">
        <f t="shared" si="4"/>
        <v>791</v>
      </c>
      <c r="H15" s="91">
        <v>293</v>
      </c>
      <c r="I15" s="91">
        <v>173</v>
      </c>
      <c r="J15" s="91">
        <v>158</v>
      </c>
      <c r="K15" s="91">
        <v>159</v>
      </c>
      <c r="L15" s="93">
        <f t="shared" si="5"/>
        <v>783</v>
      </c>
      <c r="M15" s="91">
        <f t="shared" si="6"/>
        <v>-3</v>
      </c>
      <c r="N15" s="91">
        <f t="shared" si="6"/>
        <v>2</v>
      </c>
      <c r="O15" s="91">
        <f t="shared" si="6"/>
        <v>6</v>
      </c>
      <c r="P15" s="91">
        <f t="shared" si="6"/>
        <v>3</v>
      </c>
      <c r="Q15" s="91">
        <f t="shared" si="6"/>
        <v>8</v>
      </c>
    </row>
    <row r="16" spans="1:17" s="61" customFormat="1" ht="14.25" x14ac:dyDescent="0.2">
      <c r="A16" s="92">
        <v>8</v>
      </c>
      <c r="B16" s="91" t="s">
        <v>23</v>
      </c>
      <c r="C16" s="91">
        <v>32</v>
      </c>
      <c r="D16" s="91">
        <v>30</v>
      </c>
      <c r="E16" s="91">
        <v>31</v>
      </c>
      <c r="F16" s="91">
        <v>41</v>
      </c>
      <c r="G16" s="93">
        <f t="shared" si="4"/>
        <v>134</v>
      </c>
      <c r="H16" s="91">
        <v>31</v>
      </c>
      <c r="I16" s="91">
        <v>30</v>
      </c>
      <c r="J16" s="91">
        <v>31</v>
      </c>
      <c r="K16" s="91">
        <v>41</v>
      </c>
      <c r="L16" s="93">
        <f t="shared" si="5"/>
        <v>133</v>
      </c>
      <c r="M16" s="91">
        <f t="shared" si="6"/>
        <v>1</v>
      </c>
      <c r="N16" s="91">
        <f t="shared" si="6"/>
        <v>0</v>
      </c>
      <c r="O16" s="91">
        <f t="shared" si="6"/>
        <v>0</v>
      </c>
      <c r="P16" s="91">
        <f t="shared" si="6"/>
        <v>0</v>
      </c>
      <c r="Q16" s="91">
        <f t="shared" si="6"/>
        <v>1</v>
      </c>
    </row>
    <row r="17" spans="1:17" s="61" customFormat="1" ht="14.25" x14ac:dyDescent="0.2">
      <c r="A17" s="92">
        <v>9</v>
      </c>
      <c r="B17" s="91" t="s">
        <v>24</v>
      </c>
      <c r="C17" s="91">
        <v>11</v>
      </c>
      <c r="D17" s="91">
        <v>9</v>
      </c>
      <c r="E17" s="91">
        <v>20</v>
      </c>
      <c r="F17" s="91">
        <v>17</v>
      </c>
      <c r="G17" s="93">
        <f t="shared" si="4"/>
        <v>57</v>
      </c>
      <c r="H17" s="91">
        <v>11</v>
      </c>
      <c r="I17" s="91">
        <v>9</v>
      </c>
      <c r="J17" s="91">
        <v>20</v>
      </c>
      <c r="K17" s="91">
        <v>17</v>
      </c>
      <c r="L17" s="93">
        <f t="shared" si="5"/>
        <v>57</v>
      </c>
      <c r="M17" s="91">
        <f t="shared" si="6"/>
        <v>0</v>
      </c>
      <c r="N17" s="91">
        <f t="shared" si="6"/>
        <v>0</v>
      </c>
      <c r="O17" s="91">
        <f t="shared" si="6"/>
        <v>0</v>
      </c>
      <c r="P17" s="91">
        <f t="shared" si="6"/>
        <v>0</v>
      </c>
      <c r="Q17" s="91">
        <f t="shared" si="6"/>
        <v>0</v>
      </c>
    </row>
    <row r="18" spans="1:17" s="61" customFormat="1" ht="14.25" x14ac:dyDescent="0.2">
      <c r="A18" s="92">
        <v>10</v>
      </c>
      <c r="B18" s="91" t="s">
        <v>25</v>
      </c>
      <c r="C18" s="91">
        <v>9</v>
      </c>
      <c r="D18" s="91">
        <v>32</v>
      </c>
      <c r="E18" s="91">
        <v>30</v>
      </c>
      <c r="F18" s="91">
        <v>38</v>
      </c>
      <c r="G18" s="93">
        <f t="shared" si="4"/>
        <v>109</v>
      </c>
      <c r="H18" s="91">
        <v>10</v>
      </c>
      <c r="I18" s="91">
        <v>32</v>
      </c>
      <c r="J18" s="91">
        <v>34</v>
      </c>
      <c r="K18" s="91">
        <v>40</v>
      </c>
      <c r="L18" s="93">
        <f t="shared" si="5"/>
        <v>116</v>
      </c>
      <c r="M18" s="91">
        <f t="shared" si="6"/>
        <v>-1</v>
      </c>
      <c r="N18" s="91">
        <f t="shared" si="6"/>
        <v>0</v>
      </c>
      <c r="O18" s="91">
        <f t="shared" si="6"/>
        <v>-4</v>
      </c>
      <c r="P18" s="91">
        <f t="shared" si="6"/>
        <v>-2</v>
      </c>
      <c r="Q18" s="91">
        <f t="shared" si="6"/>
        <v>-7</v>
      </c>
    </row>
    <row r="19" spans="1:17" s="61" customFormat="1" ht="14.25" x14ac:dyDescent="0.2">
      <c r="A19" s="92">
        <v>11</v>
      </c>
      <c r="B19" s="91" t="s">
        <v>26</v>
      </c>
      <c r="C19" s="91">
        <v>12</v>
      </c>
      <c r="D19" s="94">
        <v>18</v>
      </c>
      <c r="E19" s="91">
        <v>33</v>
      </c>
      <c r="F19" s="91">
        <v>49</v>
      </c>
      <c r="G19" s="93">
        <f t="shared" si="4"/>
        <v>112</v>
      </c>
      <c r="H19" s="91">
        <v>12</v>
      </c>
      <c r="I19" s="94">
        <v>18</v>
      </c>
      <c r="J19" s="91">
        <v>33</v>
      </c>
      <c r="K19" s="91">
        <v>49</v>
      </c>
      <c r="L19" s="93">
        <f t="shared" si="5"/>
        <v>112</v>
      </c>
      <c r="M19" s="91">
        <f t="shared" si="6"/>
        <v>0</v>
      </c>
      <c r="N19" s="91">
        <f t="shared" si="6"/>
        <v>0</v>
      </c>
      <c r="O19" s="91">
        <f t="shared" si="6"/>
        <v>0</v>
      </c>
      <c r="P19" s="91">
        <f t="shared" si="6"/>
        <v>0</v>
      </c>
      <c r="Q19" s="91">
        <f t="shared" si="6"/>
        <v>0</v>
      </c>
    </row>
    <row r="20" spans="1:17" s="61" customFormat="1" ht="14.25" x14ac:dyDescent="0.2">
      <c r="A20" s="92">
        <v>12</v>
      </c>
      <c r="B20" s="91" t="s">
        <v>27</v>
      </c>
      <c r="C20" s="91">
        <v>71</v>
      </c>
      <c r="D20" s="91">
        <v>66</v>
      </c>
      <c r="E20" s="91">
        <v>53</v>
      </c>
      <c r="F20" s="91">
        <v>46</v>
      </c>
      <c r="G20" s="93">
        <f t="shared" si="4"/>
        <v>236</v>
      </c>
      <c r="H20" s="91">
        <v>71</v>
      </c>
      <c r="I20" s="91">
        <v>64</v>
      </c>
      <c r="J20" s="91">
        <v>52</v>
      </c>
      <c r="K20" s="91">
        <v>46</v>
      </c>
      <c r="L20" s="93">
        <f t="shared" si="5"/>
        <v>233</v>
      </c>
      <c r="M20" s="91">
        <f t="shared" si="6"/>
        <v>0</v>
      </c>
      <c r="N20" s="91">
        <f t="shared" si="6"/>
        <v>2</v>
      </c>
      <c r="O20" s="91">
        <f t="shared" si="6"/>
        <v>1</v>
      </c>
      <c r="P20" s="91">
        <f t="shared" si="6"/>
        <v>0</v>
      </c>
      <c r="Q20" s="91">
        <f t="shared" si="6"/>
        <v>3</v>
      </c>
    </row>
    <row r="21" spans="1:17" s="61" customFormat="1" ht="14.25" x14ac:dyDescent="0.2">
      <c r="A21" s="92">
        <v>13</v>
      </c>
      <c r="B21" s="91" t="s">
        <v>28</v>
      </c>
      <c r="C21" s="91">
        <v>1</v>
      </c>
      <c r="D21" s="91">
        <v>8</v>
      </c>
      <c r="E21" s="91">
        <v>21</v>
      </c>
      <c r="F21" s="91">
        <v>19</v>
      </c>
      <c r="G21" s="93">
        <f t="shared" si="4"/>
        <v>49</v>
      </c>
      <c r="H21" s="91">
        <v>1</v>
      </c>
      <c r="I21" s="91">
        <v>8</v>
      </c>
      <c r="J21" s="91">
        <v>21</v>
      </c>
      <c r="K21" s="91">
        <v>20</v>
      </c>
      <c r="L21" s="93">
        <f t="shared" si="5"/>
        <v>50</v>
      </c>
      <c r="M21" s="91">
        <f t="shared" si="6"/>
        <v>0</v>
      </c>
      <c r="N21" s="91">
        <f t="shared" si="6"/>
        <v>0</v>
      </c>
      <c r="O21" s="91">
        <f t="shared" si="6"/>
        <v>0</v>
      </c>
      <c r="P21" s="91">
        <f t="shared" si="6"/>
        <v>-1</v>
      </c>
      <c r="Q21" s="91">
        <f t="shared" si="6"/>
        <v>-1</v>
      </c>
    </row>
    <row r="22" spans="1:17" s="61" customFormat="1" ht="14.25" x14ac:dyDescent="0.2">
      <c r="A22" s="92">
        <v>14</v>
      </c>
      <c r="B22" s="91" t="s">
        <v>29</v>
      </c>
      <c r="C22" s="94">
        <v>8</v>
      </c>
      <c r="D22" s="91">
        <v>12</v>
      </c>
      <c r="E22" s="91">
        <v>24</v>
      </c>
      <c r="F22" s="91">
        <v>41</v>
      </c>
      <c r="G22" s="93">
        <f t="shared" si="4"/>
        <v>85</v>
      </c>
      <c r="H22" s="94">
        <v>8</v>
      </c>
      <c r="I22" s="91">
        <v>12</v>
      </c>
      <c r="J22" s="91">
        <v>27</v>
      </c>
      <c r="K22" s="91">
        <v>38</v>
      </c>
      <c r="L22" s="93">
        <f t="shared" si="5"/>
        <v>85</v>
      </c>
      <c r="M22" s="91">
        <f t="shared" si="6"/>
        <v>0</v>
      </c>
      <c r="N22" s="91">
        <f t="shared" si="6"/>
        <v>0</v>
      </c>
      <c r="O22" s="91">
        <f t="shared" si="6"/>
        <v>-3</v>
      </c>
      <c r="P22" s="91">
        <f t="shared" si="6"/>
        <v>3</v>
      </c>
      <c r="Q22" s="91">
        <f t="shared" si="6"/>
        <v>0</v>
      </c>
    </row>
    <row r="23" spans="1:17" s="61" customFormat="1" ht="14.25" x14ac:dyDescent="0.2">
      <c r="A23" s="92">
        <v>15</v>
      </c>
      <c r="B23" s="91" t="s">
        <v>30</v>
      </c>
      <c r="C23" s="91">
        <v>0</v>
      </c>
      <c r="D23" s="91">
        <v>1</v>
      </c>
      <c r="E23" s="91">
        <v>5</v>
      </c>
      <c r="F23" s="91">
        <v>7</v>
      </c>
      <c r="G23" s="93">
        <f t="shared" si="4"/>
        <v>13</v>
      </c>
      <c r="H23" s="91">
        <v>0</v>
      </c>
      <c r="I23" s="91">
        <v>1</v>
      </c>
      <c r="J23" s="91">
        <v>5</v>
      </c>
      <c r="K23" s="91">
        <v>7</v>
      </c>
      <c r="L23" s="93">
        <f t="shared" si="5"/>
        <v>13</v>
      </c>
      <c r="M23" s="91">
        <f t="shared" si="6"/>
        <v>0</v>
      </c>
      <c r="N23" s="91">
        <f t="shared" si="6"/>
        <v>0</v>
      </c>
      <c r="O23" s="91">
        <f t="shared" si="6"/>
        <v>0</v>
      </c>
      <c r="P23" s="91">
        <f t="shared" si="6"/>
        <v>0</v>
      </c>
      <c r="Q23" s="91">
        <f t="shared" si="6"/>
        <v>0</v>
      </c>
    </row>
    <row r="24" spans="1:17" s="61" customFormat="1" ht="14.25" x14ac:dyDescent="0.2">
      <c r="A24" s="92">
        <v>16</v>
      </c>
      <c r="B24" s="91" t="s">
        <v>31</v>
      </c>
      <c r="C24" s="91">
        <v>8</v>
      </c>
      <c r="D24" s="91">
        <v>10</v>
      </c>
      <c r="E24" s="91">
        <v>20</v>
      </c>
      <c r="F24" s="91">
        <v>25</v>
      </c>
      <c r="G24" s="93">
        <f t="shared" si="4"/>
        <v>63</v>
      </c>
      <c r="H24" s="91">
        <v>8</v>
      </c>
      <c r="I24" s="91">
        <v>10</v>
      </c>
      <c r="J24" s="91">
        <v>20</v>
      </c>
      <c r="K24" s="91">
        <v>25</v>
      </c>
      <c r="L24" s="93">
        <f>SUM(H24:K24)</f>
        <v>63</v>
      </c>
      <c r="M24" s="91">
        <f>C24-H24</f>
        <v>0</v>
      </c>
      <c r="N24" s="91">
        <f>D24-I24</f>
        <v>0</v>
      </c>
      <c r="O24" s="91">
        <f>E24-J24</f>
        <v>0</v>
      </c>
      <c r="P24" s="91">
        <f>F24-K24</f>
        <v>0</v>
      </c>
      <c r="Q24" s="91">
        <f>G24-L24</f>
        <v>0</v>
      </c>
    </row>
    <row r="25" spans="1:17" s="61" customFormat="1" ht="14.25" x14ac:dyDescent="0.2">
      <c r="A25" s="92">
        <v>17</v>
      </c>
      <c r="B25" s="91" t="s">
        <v>32</v>
      </c>
      <c r="C25" s="94">
        <v>24</v>
      </c>
      <c r="D25" s="91">
        <v>56</v>
      </c>
      <c r="E25" s="91">
        <v>51</v>
      </c>
      <c r="F25" s="91">
        <v>43</v>
      </c>
      <c r="G25" s="93">
        <f t="shared" si="4"/>
        <v>174</v>
      </c>
      <c r="H25" s="94">
        <v>22</v>
      </c>
      <c r="I25" s="91">
        <v>61</v>
      </c>
      <c r="J25" s="91">
        <v>48</v>
      </c>
      <c r="K25" s="91">
        <v>43</v>
      </c>
      <c r="L25" s="93">
        <f t="shared" si="5"/>
        <v>174</v>
      </c>
      <c r="M25" s="91">
        <f t="shared" si="6"/>
        <v>2</v>
      </c>
      <c r="N25" s="91">
        <f t="shared" si="6"/>
        <v>-5</v>
      </c>
      <c r="O25" s="91">
        <f t="shared" si="6"/>
        <v>3</v>
      </c>
      <c r="P25" s="91">
        <f t="shared" si="6"/>
        <v>0</v>
      </c>
      <c r="Q25" s="91">
        <f t="shared" si="6"/>
        <v>0</v>
      </c>
    </row>
    <row r="26" spans="1:17" s="61" customFormat="1" ht="14.25" x14ac:dyDescent="0.2">
      <c r="A26" s="92">
        <v>18</v>
      </c>
      <c r="B26" s="91" t="s">
        <v>33</v>
      </c>
      <c r="C26" s="94">
        <v>0</v>
      </c>
      <c r="D26" s="94">
        <v>2</v>
      </c>
      <c r="E26" s="94">
        <v>16</v>
      </c>
      <c r="F26" s="91">
        <v>13</v>
      </c>
      <c r="G26" s="93">
        <f>SUM(C26:F26)</f>
        <v>31</v>
      </c>
      <c r="H26" s="94">
        <v>0</v>
      </c>
      <c r="I26" s="94">
        <v>2</v>
      </c>
      <c r="J26" s="94">
        <v>16</v>
      </c>
      <c r="K26" s="91">
        <v>13</v>
      </c>
      <c r="L26" s="93">
        <f>SUM(H26:K26)</f>
        <v>31</v>
      </c>
      <c r="M26" s="91">
        <f t="shared" si="6"/>
        <v>0</v>
      </c>
      <c r="N26" s="91">
        <f t="shared" si="6"/>
        <v>0</v>
      </c>
      <c r="O26" s="91">
        <f t="shared" si="6"/>
        <v>0</v>
      </c>
      <c r="P26" s="91">
        <f t="shared" si="6"/>
        <v>0</v>
      </c>
      <c r="Q26" s="91">
        <f t="shared" si="6"/>
        <v>0</v>
      </c>
    </row>
    <row r="27" spans="1:17" s="62" customFormat="1" x14ac:dyDescent="0.25">
      <c r="A27" s="89"/>
      <c r="B27" s="90" t="s">
        <v>34</v>
      </c>
      <c r="C27" s="8">
        <f t="shared" ref="C27:L27" si="7">SUM(C13:C26)</f>
        <v>480</v>
      </c>
      <c r="D27" s="8">
        <f t="shared" si="7"/>
        <v>437</v>
      </c>
      <c r="E27" s="8">
        <f t="shared" si="7"/>
        <v>521</v>
      </c>
      <c r="F27" s="8">
        <f t="shared" si="7"/>
        <v>593</v>
      </c>
      <c r="G27" s="8">
        <f t="shared" si="7"/>
        <v>2031</v>
      </c>
      <c r="H27" s="8">
        <f t="shared" si="7"/>
        <v>481</v>
      </c>
      <c r="I27" s="8">
        <f t="shared" si="7"/>
        <v>438</v>
      </c>
      <c r="J27" s="8">
        <f t="shared" si="7"/>
        <v>518</v>
      </c>
      <c r="K27" s="8">
        <f t="shared" si="7"/>
        <v>591</v>
      </c>
      <c r="L27" s="8">
        <f t="shared" si="7"/>
        <v>2028</v>
      </c>
      <c r="M27" s="90">
        <f t="shared" si="6"/>
        <v>-1</v>
      </c>
      <c r="N27" s="90">
        <f t="shared" si="6"/>
        <v>-1</v>
      </c>
      <c r="O27" s="90">
        <f t="shared" si="6"/>
        <v>3</v>
      </c>
      <c r="P27" s="90">
        <f t="shared" si="6"/>
        <v>2</v>
      </c>
      <c r="Q27" s="90">
        <f t="shared" si="6"/>
        <v>3</v>
      </c>
    </row>
    <row r="28" spans="1:17" s="61" customFormat="1" x14ac:dyDescent="0.25">
      <c r="A28" s="89" t="s">
        <v>35</v>
      </c>
      <c r="B28" s="90" t="s">
        <v>36</v>
      </c>
      <c r="C28" s="91"/>
      <c r="D28" s="91"/>
      <c r="E28" s="91"/>
      <c r="F28" s="91"/>
      <c r="G28" s="93"/>
      <c r="H28" s="91"/>
      <c r="I28" s="91"/>
      <c r="J28" s="91"/>
      <c r="K28" s="91"/>
      <c r="L28" s="93"/>
      <c r="M28" s="91"/>
      <c r="N28" s="91"/>
      <c r="O28" s="91"/>
      <c r="P28" s="91"/>
      <c r="Q28" s="91"/>
    </row>
    <row r="29" spans="1:17" s="61" customFormat="1" ht="14.25" x14ac:dyDescent="0.2">
      <c r="A29" s="92">
        <v>19</v>
      </c>
      <c r="B29" s="91" t="s">
        <v>37</v>
      </c>
      <c r="C29" s="91">
        <v>7</v>
      </c>
      <c r="D29" s="91">
        <v>31</v>
      </c>
      <c r="E29" s="91">
        <v>27</v>
      </c>
      <c r="F29" s="91">
        <v>21</v>
      </c>
      <c r="G29" s="93">
        <f>C29+D29+E29+F29</f>
        <v>86</v>
      </c>
      <c r="H29" s="91">
        <v>7</v>
      </c>
      <c r="I29" s="91">
        <v>31</v>
      </c>
      <c r="J29" s="91">
        <v>27</v>
      </c>
      <c r="K29" s="91">
        <v>21</v>
      </c>
      <c r="L29" s="93">
        <f>H29+I29+J29+K29</f>
        <v>86</v>
      </c>
      <c r="M29" s="91">
        <f t="shared" ref="M29:Q50" si="8">C29-H29</f>
        <v>0</v>
      </c>
      <c r="N29" s="91">
        <f t="shared" si="8"/>
        <v>0</v>
      </c>
      <c r="O29" s="91">
        <f t="shared" si="8"/>
        <v>0</v>
      </c>
      <c r="P29" s="91">
        <f t="shared" si="8"/>
        <v>0</v>
      </c>
      <c r="Q29" s="91">
        <f t="shared" si="8"/>
        <v>0</v>
      </c>
    </row>
    <row r="30" spans="1:17" s="61" customFormat="1" ht="14.25" x14ac:dyDescent="0.2">
      <c r="A30" s="92">
        <v>20</v>
      </c>
      <c r="B30" s="91" t="s">
        <v>38</v>
      </c>
      <c r="C30" s="94">
        <v>181</v>
      </c>
      <c r="D30" s="94">
        <v>154</v>
      </c>
      <c r="E30" s="94">
        <v>104</v>
      </c>
      <c r="F30" s="94">
        <v>88</v>
      </c>
      <c r="G30" s="93">
        <f>C30+D30+E30+F30</f>
        <v>527</v>
      </c>
      <c r="H30" s="94">
        <v>179</v>
      </c>
      <c r="I30" s="94">
        <v>153</v>
      </c>
      <c r="J30" s="94">
        <v>103</v>
      </c>
      <c r="K30" s="94">
        <v>85</v>
      </c>
      <c r="L30" s="93">
        <f>H30+I30+J30+K30</f>
        <v>520</v>
      </c>
      <c r="M30" s="91">
        <f t="shared" si="8"/>
        <v>2</v>
      </c>
      <c r="N30" s="91">
        <f t="shared" si="8"/>
        <v>1</v>
      </c>
      <c r="O30" s="91">
        <f t="shared" si="8"/>
        <v>1</v>
      </c>
      <c r="P30" s="91">
        <f t="shared" si="8"/>
        <v>3</v>
      </c>
      <c r="Q30" s="91">
        <f t="shared" si="8"/>
        <v>7</v>
      </c>
    </row>
    <row r="31" spans="1:17" s="61" customFormat="1" ht="14.25" x14ac:dyDescent="0.2">
      <c r="A31" s="92">
        <v>21</v>
      </c>
      <c r="B31" s="91" t="s">
        <v>39</v>
      </c>
      <c r="C31" s="94">
        <v>43</v>
      </c>
      <c r="D31" s="94">
        <v>32</v>
      </c>
      <c r="E31" s="94">
        <v>38</v>
      </c>
      <c r="F31" s="94">
        <v>67</v>
      </c>
      <c r="G31" s="93">
        <f>C31+D31+E31+F31</f>
        <v>180</v>
      </c>
      <c r="H31" s="94">
        <v>29</v>
      </c>
      <c r="I31" s="94">
        <v>32</v>
      </c>
      <c r="J31" s="94">
        <v>38</v>
      </c>
      <c r="K31" s="94">
        <v>62</v>
      </c>
      <c r="L31" s="93">
        <f>H31+I31+J31+K31</f>
        <v>161</v>
      </c>
      <c r="M31" s="91">
        <f>C31-H31</f>
        <v>14</v>
      </c>
      <c r="N31" s="91">
        <f>D31-I31</f>
        <v>0</v>
      </c>
      <c r="O31" s="91">
        <f>E31-J31</f>
        <v>0</v>
      </c>
      <c r="P31" s="91">
        <f>F31-K31</f>
        <v>5</v>
      </c>
      <c r="Q31" s="91">
        <f>G31-L31</f>
        <v>19</v>
      </c>
    </row>
    <row r="32" spans="1:17" s="61" customFormat="1" ht="14.25" x14ac:dyDescent="0.2">
      <c r="A32" s="92">
        <v>22</v>
      </c>
      <c r="B32" s="91" t="s">
        <v>40</v>
      </c>
      <c r="C32" s="91">
        <v>4</v>
      </c>
      <c r="D32" s="94">
        <v>0</v>
      </c>
      <c r="E32" s="94">
        <v>7</v>
      </c>
      <c r="F32" s="91">
        <v>6</v>
      </c>
      <c r="G32" s="93">
        <f>SUM(C32:F32)</f>
        <v>17</v>
      </c>
      <c r="H32" s="91">
        <v>4</v>
      </c>
      <c r="I32" s="94">
        <v>0</v>
      </c>
      <c r="J32" s="94">
        <v>6</v>
      </c>
      <c r="K32" s="91">
        <v>6</v>
      </c>
      <c r="L32" s="93">
        <f>SUM(H32:K32)</f>
        <v>16</v>
      </c>
      <c r="M32" s="91">
        <f t="shared" si="8"/>
        <v>0</v>
      </c>
      <c r="N32" s="91">
        <f t="shared" si="8"/>
        <v>0</v>
      </c>
      <c r="O32" s="91">
        <f t="shared" si="8"/>
        <v>1</v>
      </c>
      <c r="P32" s="91">
        <f t="shared" si="8"/>
        <v>0</v>
      </c>
      <c r="Q32" s="91">
        <f t="shared" si="8"/>
        <v>1</v>
      </c>
    </row>
    <row r="33" spans="1:17" s="61" customFormat="1" ht="14.25" x14ac:dyDescent="0.2">
      <c r="A33" s="92">
        <v>23</v>
      </c>
      <c r="B33" s="91" t="s">
        <v>41</v>
      </c>
      <c r="C33" s="94">
        <v>0</v>
      </c>
      <c r="D33" s="94">
        <v>6</v>
      </c>
      <c r="E33" s="91">
        <v>10</v>
      </c>
      <c r="F33" s="91">
        <v>25</v>
      </c>
      <c r="G33" s="93">
        <f t="shared" ref="G33:G49" si="9">SUM(C33:F33)</f>
        <v>41</v>
      </c>
      <c r="H33" s="94">
        <v>0</v>
      </c>
      <c r="I33" s="94">
        <v>6</v>
      </c>
      <c r="J33" s="91">
        <v>10</v>
      </c>
      <c r="K33" s="91">
        <v>24</v>
      </c>
      <c r="L33" s="93">
        <f t="shared" ref="L33:L49" si="10">SUM(H33:K33)</f>
        <v>40</v>
      </c>
      <c r="M33" s="91">
        <f t="shared" si="8"/>
        <v>0</v>
      </c>
      <c r="N33" s="91">
        <f t="shared" si="8"/>
        <v>0</v>
      </c>
      <c r="O33" s="91">
        <f t="shared" si="8"/>
        <v>0</v>
      </c>
      <c r="P33" s="91">
        <f t="shared" si="8"/>
        <v>1</v>
      </c>
      <c r="Q33" s="91">
        <f t="shared" si="8"/>
        <v>1</v>
      </c>
    </row>
    <row r="34" spans="1:17" s="61" customFormat="1" ht="14.25" x14ac:dyDescent="0.2">
      <c r="A34" s="92">
        <v>24</v>
      </c>
      <c r="B34" s="91" t="s">
        <v>42</v>
      </c>
      <c r="C34" s="91">
        <v>0</v>
      </c>
      <c r="D34" s="94">
        <v>1</v>
      </c>
      <c r="E34" s="91">
        <v>2</v>
      </c>
      <c r="F34" s="91">
        <v>9</v>
      </c>
      <c r="G34" s="93">
        <f t="shared" si="9"/>
        <v>12</v>
      </c>
      <c r="H34" s="91">
        <v>0</v>
      </c>
      <c r="I34" s="94">
        <v>1</v>
      </c>
      <c r="J34" s="91">
        <v>2</v>
      </c>
      <c r="K34" s="91">
        <v>9</v>
      </c>
      <c r="L34" s="93">
        <f t="shared" si="10"/>
        <v>12</v>
      </c>
      <c r="M34" s="91">
        <f t="shared" si="8"/>
        <v>0</v>
      </c>
      <c r="N34" s="91">
        <f t="shared" si="8"/>
        <v>0</v>
      </c>
      <c r="O34" s="91">
        <f t="shared" si="8"/>
        <v>0</v>
      </c>
      <c r="P34" s="91">
        <f t="shared" si="8"/>
        <v>0</v>
      </c>
      <c r="Q34" s="91">
        <f t="shared" si="8"/>
        <v>0</v>
      </c>
    </row>
    <row r="35" spans="1:17" s="61" customFormat="1" ht="14.25" x14ac:dyDescent="0.2">
      <c r="A35" s="92">
        <v>25</v>
      </c>
      <c r="B35" s="91" t="s">
        <v>43</v>
      </c>
      <c r="C35" s="94">
        <v>21</v>
      </c>
      <c r="D35" s="91">
        <v>35</v>
      </c>
      <c r="E35" s="91">
        <v>23</v>
      </c>
      <c r="F35" s="91">
        <v>21</v>
      </c>
      <c r="G35" s="93">
        <f t="shared" si="9"/>
        <v>100</v>
      </c>
      <c r="H35" s="94">
        <v>21</v>
      </c>
      <c r="I35" s="91">
        <v>35</v>
      </c>
      <c r="J35" s="91">
        <v>22</v>
      </c>
      <c r="K35" s="91">
        <v>23</v>
      </c>
      <c r="L35" s="93">
        <f t="shared" si="10"/>
        <v>101</v>
      </c>
      <c r="M35" s="91">
        <f t="shared" si="8"/>
        <v>0</v>
      </c>
      <c r="N35" s="91">
        <f t="shared" si="8"/>
        <v>0</v>
      </c>
      <c r="O35" s="91">
        <f t="shared" si="8"/>
        <v>1</v>
      </c>
      <c r="P35" s="91">
        <f t="shared" si="8"/>
        <v>-2</v>
      </c>
      <c r="Q35" s="91">
        <f t="shared" si="8"/>
        <v>-1</v>
      </c>
    </row>
    <row r="36" spans="1:17" s="61" customFormat="1" ht="14.25" x14ac:dyDescent="0.2">
      <c r="A36" s="92">
        <v>26</v>
      </c>
      <c r="B36" s="91" t="s">
        <v>44</v>
      </c>
      <c r="C36" s="94">
        <v>0</v>
      </c>
      <c r="D36" s="94">
        <v>0</v>
      </c>
      <c r="E36" s="94">
        <v>2</v>
      </c>
      <c r="F36" s="91">
        <v>6</v>
      </c>
      <c r="G36" s="93">
        <f t="shared" si="9"/>
        <v>8</v>
      </c>
      <c r="H36" s="94">
        <v>0</v>
      </c>
      <c r="I36" s="94">
        <v>0</v>
      </c>
      <c r="J36" s="94">
        <v>2</v>
      </c>
      <c r="K36" s="91">
        <v>6</v>
      </c>
      <c r="L36" s="93">
        <f t="shared" si="10"/>
        <v>8</v>
      </c>
      <c r="M36" s="91">
        <f t="shared" si="8"/>
        <v>0</v>
      </c>
      <c r="N36" s="91">
        <f t="shared" si="8"/>
        <v>0</v>
      </c>
      <c r="O36" s="91">
        <f t="shared" si="8"/>
        <v>0</v>
      </c>
      <c r="P36" s="91">
        <f t="shared" si="8"/>
        <v>0</v>
      </c>
      <c r="Q36" s="91">
        <f t="shared" si="8"/>
        <v>0</v>
      </c>
    </row>
    <row r="37" spans="1:17" s="61" customFormat="1" ht="14.25" x14ac:dyDescent="0.2">
      <c r="A37" s="92">
        <v>27</v>
      </c>
      <c r="B37" s="91" t="s">
        <v>45</v>
      </c>
      <c r="C37" s="94">
        <v>0</v>
      </c>
      <c r="D37" s="91">
        <v>15</v>
      </c>
      <c r="E37" s="91">
        <v>14</v>
      </c>
      <c r="F37" s="91">
        <v>24</v>
      </c>
      <c r="G37" s="93">
        <f t="shared" si="9"/>
        <v>53</v>
      </c>
      <c r="H37" s="94">
        <v>1</v>
      </c>
      <c r="I37" s="91">
        <v>14</v>
      </c>
      <c r="J37" s="91">
        <v>14</v>
      </c>
      <c r="K37" s="91">
        <v>23</v>
      </c>
      <c r="L37" s="93">
        <f t="shared" si="10"/>
        <v>52</v>
      </c>
      <c r="M37" s="91">
        <f t="shared" si="8"/>
        <v>-1</v>
      </c>
      <c r="N37" s="91">
        <f t="shared" si="8"/>
        <v>1</v>
      </c>
      <c r="O37" s="91">
        <f t="shared" si="8"/>
        <v>0</v>
      </c>
      <c r="P37" s="91">
        <f t="shared" si="8"/>
        <v>1</v>
      </c>
      <c r="Q37" s="91">
        <f t="shared" si="8"/>
        <v>1</v>
      </c>
    </row>
    <row r="38" spans="1:17" s="61" customFormat="1" ht="14.25" x14ac:dyDescent="0.2">
      <c r="A38" s="92">
        <v>28</v>
      </c>
      <c r="B38" s="91" t="s">
        <v>46</v>
      </c>
      <c r="C38" s="94">
        <v>3</v>
      </c>
      <c r="D38" s="91">
        <v>11</v>
      </c>
      <c r="E38" s="91">
        <v>21</v>
      </c>
      <c r="F38" s="91">
        <v>26</v>
      </c>
      <c r="G38" s="93">
        <f t="shared" si="9"/>
        <v>61</v>
      </c>
      <c r="H38" s="94">
        <v>3</v>
      </c>
      <c r="I38" s="91">
        <v>11</v>
      </c>
      <c r="J38" s="91">
        <v>21</v>
      </c>
      <c r="K38" s="91">
        <v>27</v>
      </c>
      <c r="L38" s="93">
        <f t="shared" si="10"/>
        <v>62</v>
      </c>
      <c r="M38" s="91">
        <f t="shared" si="8"/>
        <v>0</v>
      </c>
      <c r="N38" s="91">
        <f t="shared" si="8"/>
        <v>0</v>
      </c>
      <c r="O38" s="91">
        <f t="shared" si="8"/>
        <v>0</v>
      </c>
      <c r="P38" s="91">
        <f t="shared" si="8"/>
        <v>-1</v>
      </c>
      <c r="Q38" s="91">
        <f t="shared" si="8"/>
        <v>-1</v>
      </c>
    </row>
    <row r="39" spans="1:17" s="61" customFormat="1" ht="14.25" x14ac:dyDescent="0.2">
      <c r="A39" s="92">
        <v>29</v>
      </c>
      <c r="B39" s="91" t="s">
        <v>47</v>
      </c>
      <c r="C39" s="91">
        <v>3</v>
      </c>
      <c r="D39" s="91">
        <v>12</v>
      </c>
      <c r="E39" s="91">
        <v>5</v>
      </c>
      <c r="F39" s="91">
        <v>18</v>
      </c>
      <c r="G39" s="93">
        <f t="shared" si="9"/>
        <v>38</v>
      </c>
      <c r="H39" s="91">
        <v>3</v>
      </c>
      <c r="I39" s="91">
        <v>12</v>
      </c>
      <c r="J39" s="91">
        <v>6</v>
      </c>
      <c r="K39" s="91">
        <v>11</v>
      </c>
      <c r="L39" s="93">
        <f t="shared" si="10"/>
        <v>32</v>
      </c>
      <c r="M39" s="91">
        <f t="shared" si="8"/>
        <v>0</v>
      </c>
      <c r="N39" s="91">
        <f t="shared" si="8"/>
        <v>0</v>
      </c>
      <c r="O39" s="91">
        <f t="shared" si="8"/>
        <v>-1</v>
      </c>
      <c r="P39" s="91">
        <f t="shared" si="8"/>
        <v>7</v>
      </c>
      <c r="Q39" s="91">
        <f t="shared" si="8"/>
        <v>6</v>
      </c>
    </row>
    <row r="40" spans="1:17" s="61" customFormat="1" ht="14.25" x14ac:dyDescent="0.2">
      <c r="A40" s="92">
        <v>30</v>
      </c>
      <c r="B40" s="91" t="s">
        <v>48</v>
      </c>
      <c r="C40" s="94">
        <v>1</v>
      </c>
      <c r="D40" s="91">
        <v>8</v>
      </c>
      <c r="E40" s="91">
        <v>14</v>
      </c>
      <c r="F40" s="91">
        <v>23</v>
      </c>
      <c r="G40" s="93">
        <f t="shared" si="9"/>
        <v>46</v>
      </c>
      <c r="H40" s="94">
        <v>1</v>
      </c>
      <c r="I40" s="91">
        <v>8</v>
      </c>
      <c r="J40" s="91">
        <v>14</v>
      </c>
      <c r="K40" s="91">
        <v>23</v>
      </c>
      <c r="L40" s="93">
        <f t="shared" si="10"/>
        <v>46</v>
      </c>
      <c r="M40" s="91">
        <f t="shared" si="8"/>
        <v>0</v>
      </c>
      <c r="N40" s="91">
        <f t="shared" si="8"/>
        <v>0</v>
      </c>
      <c r="O40" s="91">
        <f t="shared" si="8"/>
        <v>0</v>
      </c>
      <c r="P40" s="91">
        <f t="shared" si="8"/>
        <v>0</v>
      </c>
      <c r="Q40" s="91">
        <f t="shared" si="8"/>
        <v>0</v>
      </c>
    </row>
    <row r="41" spans="1:17" s="61" customFormat="1" ht="14.25" x14ac:dyDescent="0.2">
      <c r="A41" s="92">
        <v>31</v>
      </c>
      <c r="B41" s="91" t="s">
        <v>49</v>
      </c>
      <c r="C41" s="94">
        <v>0</v>
      </c>
      <c r="D41" s="91">
        <v>13</v>
      </c>
      <c r="E41" s="91">
        <v>5</v>
      </c>
      <c r="F41" s="91">
        <v>2</v>
      </c>
      <c r="G41" s="93">
        <f t="shared" si="9"/>
        <v>20</v>
      </c>
      <c r="H41" s="94">
        <v>0</v>
      </c>
      <c r="I41" s="91">
        <v>13</v>
      </c>
      <c r="J41" s="91">
        <v>5</v>
      </c>
      <c r="K41" s="91">
        <v>2</v>
      </c>
      <c r="L41" s="93">
        <f t="shared" si="10"/>
        <v>20</v>
      </c>
      <c r="M41" s="91">
        <f t="shared" si="8"/>
        <v>0</v>
      </c>
      <c r="N41" s="91">
        <f t="shared" si="8"/>
        <v>0</v>
      </c>
      <c r="O41" s="91">
        <f t="shared" si="8"/>
        <v>0</v>
      </c>
      <c r="P41" s="91">
        <f t="shared" si="8"/>
        <v>0</v>
      </c>
      <c r="Q41" s="91">
        <f t="shared" si="8"/>
        <v>0</v>
      </c>
    </row>
    <row r="42" spans="1:17" s="61" customFormat="1" ht="14.25" x14ac:dyDescent="0.2">
      <c r="A42" s="92">
        <v>32</v>
      </c>
      <c r="B42" s="91" t="s">
        <v>50</v>
      </c>
      <c r="C42" s="94">
        <v>1</v>
      </c>
      <c r="D42" s="94">
        <v>8</v>
      </c>
      <c r="E42" s="94">
        <v>62</v>
      </c>
      <c r="F42" s="91">
        <v>2</v>
      </c>
      <c r="G42" s="93">
        <f t="shared" si="9"/>
        <v>73</v>
      </c>
      <c r="H42" s="94">
        <v>1</v>
      </c>
      <c r="I42" s="94">
        <v>7</v>
      </c>
      <c r="J42" s="94">
        <v>17</v>
      </c>
      <c r="K42" s="91">
        <v>36</v>
      </c>
      <c r="L42" s="93">
        <f t="shared" si="10"/>
        <v>61</v>
      </c>
      <c r="M42" s="91">
        <f t="shared" si="8"/>
        <v>0</v>
      </c>
      <c r="N42" s="91">
        <f t="shared" si="8"/>
        <v>1</v>
      </c>
      <c r="O42" s="91">
        <f t="shared" si="8"/>
        <v>45</v>
      </c>
      <c r="P42" s="91">
        <f t="shared" si="8"/>
        <v>-34</v>
      </c>
      <c r="Q42" s="91">
        <f t="shared" si="8"/>
        <v>12</v>
      </c>
    </row>
    <row r="43" spans="1:17" s="61" customFormat="1" x14ac:dyDescent="0.25">
      <c r="A43" s="92">
        <v>33</v>
      </c>
      <c r="B43" s="91" t="s">
        <v>51</v>
      </c>
      <c r="C43" s="94">
        <v>18</v>
      </c>
      <c r="D43" s="94">
        <v>68</v>
      </c>
      <c r="E43" s="94">
        <v>50</v>
      </c>
      <c r="F43" s="91">
        <v>163</v>
      </c>
      <c r="G43" s="93">
        <f t="shared" si="9"/>
        <v>299</v>
      </c>
      <c r="H43" s="94">
        <v>17</v>
      </c>
      <c r="I43" s="94">
        <v>65</v>
      </c>
      <c r="J43" s="94">
        <v>38</v>
      </c>
      <c r="K43" s="91">
        <v>155</v>
      </c>
      <c r="L43" s="8">
        <f t="shared" si="10"/>
        <v>275</v>
      </c>
      <c r="M43" s="91">
        <f t="shared" si="8"/>
        <v>1</v>
      </c>
      <c r="N43" s="91">
        <f t="shared" si="8"/>
        <v>3</v>
      </c>
      <c r="O43" s="91">
        <f t="shared" si="8"/>
        <v>12</v>
      </c>
      <c r="P43" s="91">
        <f t="shared" si="8"/>
        <v>8</v>
      </c>
      <c r="Q43" s="91">
        <f t="shared" si="8"/>
        <v>24</v>
      </c>
    </row>
    <row r="44" spans="1:17" s="61" customFormat="1" ht="14.25" x14ac:dyDescent="0.2">
      <c r="A44" s="92">
        <v>34</v>
      </c>
      <c r="B44" s="91" t="s">
        <v>52</v>
      </c>
      <c r="C44" s="94">
        <v>14</v>
      </c>
      <c r="D44" s="94">
        <v>76</v>
      </c>
      <c r="E44" s="94">
        <v>63</v>
      </c>
      <c r="F44" s="91">
        <v>133</v>
      </c>
      <c r="G44" s="93">
        <f t="shared" si="9"/>
        <v>286</v>
      </c>
      <c r="H44" s="94">
        <v>14</v>
      </c>
      <c r="I44" s="94">
        <v>72</v>
      </c>
      <c r="J44" s="94">
        <v>56</v>
      </c>
      <c r="K44" s="91">
        <v>115</v>
      </c>
      <c r="L44" s="93">
        <f t="shared" si="10"/>
        <v>257</v>
      </c>
      <c r="M44" s="91">
        <f t="shared" si="8"/>
        <v>0</v>
      </c>
      <c r="N44" s="91">
        <f t="shared" si="8"/>
        <v>4</v>
      </c>
      <c r="O44" s="91">
        <f t="shared" si="8"/>
        <v>7</v>
      </c>
      <c r="P44" s="91">
        <f t="shared" si="8"/>
        <v>18</v>
      </c>
      <c r="Q44" s="91">
        <f t="shared" si="8"/>
        <v>29</v>
      </c>
    </row>
    <row r="45" spans="1:17" s="61" customFormat="1" ht="14.25" x14ac:dyDescent="0.2">
      <c r="A45" s="92">
        <v>35</v>
      </c>
      <c r="B45" s="91" t="s">
        <v>53</v>
      </c>
      <c r="C45" s="94">
        <v>44</v>
      </c>
      <c r="D45" s="94">
        <v>78</v>
      </c>
      <c r="E45" s="94">
        <v>53</v>
      </c>
      <c r="F45" s="91">
        <v>159</v>
      </c>
      <c r="G45" s="93">
        <f t="shared" si="9"/>
        <v>334</v>
      </c>
      <c r="H45" s="94">
        <v>41</v>
      </c>
      <c r="I45" s="94">
        <v>71</v>
      </c>
      <c r="J45" s="94">
        <v>45</v>
      </c>
      <c r="K45" s="91">
        <v>131</v>
      </c>
      <c r="L45" s="93">
        <f t="shared" si="10"/>
        <v>288</v>
      </c>
      <c r="M45" s="91">
        <f t="shared" si="8"/>
        <v>3</v>
      </c>
      <c r="N45" s="91">
        <f t="shared" si="8"/>
        <v>7</v>
      </c>
      <c r="O45" s="91">
        <f t="shared" si="8"/>
        <v>8</v>
      </c>
      <c r="P45" s="91">
        <f t="shared" si="8"/>
        <v>28</v>
      </c>
      <c r="Q45" s="91">
        <f t="shared" si="8"/>
        <v>46</v>
      </c>
    </row>
    <row r="46" spans="1:17" s="61" customFormat="1" ht="14.25" x14ac:dyDescent="0.2">
      <c r="A46" s="92">
        <v>36</v>
      </c>
      <c r="B46" s="91" t="s">
        <v>54</v>
      </c>
      <c r="C46" s="94">
        <v>16</v>
      </c>
      <c r="D46" s="94">
        <v>15</v>
      </c>
      <c r="E46" s="94">
        <v>12</v>
      </c>
      <c r="F46" s="91">
        <v>34</v>
      </c>
      <c r="G46" s="93">
        <f t="shared" si="9"/>
        <v>77</v>
      </c>
      <c r="H46" s="94">
        <v>16</v>
      </c>
      <c r="I46" s="94">
        <v>15</v>
      </c>
      <c r="J46" s="94">
        <v>12</v>
      </c>
      <c r="K46" s="91">
        <v>33</v>
      </c>
      <c r="L46" s="93">
        <f t="shared" si="10"/>
        <v>76</v>
      </c>
      <c r="M46" s="91">
        <f t="shared" si="8"/>
        <v>0</v>
      </c>
      <c r="N46" s="91">
        <f t="shared" si="8"/>
        <v>0</v>
      </c>
      <c r="O46" s="91">
        <f t="shared" si="8"/>
        <v>0</v>
      </c>
      <c r="P46" s="91">
        <f t="shared" si="8"/>
        <v>1</v>
      </c>
      <c r="Q46" s="91">
        <f t="shared" si="8"/>
        <v>1</v>
      </c>
    </row>
    <row r="47" spans="1:17" s="61" customFormat="1" ht="14.25" x14ac:dyDescent="0.2">
      <c r="A47" s="92">
        <v>37</v>
      </c>
      <c r="B47" s="91" t="s">
        <v>55</v>
      </c>
      <c r="C47" s="94">
        <v>2</v>
      </c>
      <c r="D47" s="94">
        <v>38</v>
      </c>
      <c r="E47" s="94">
        <v>37</v>
      </c>
      <c r="F47" s="91">
        <v>28</v>
      </c>
      <c r="G47" s="93">
        <f t="shared" si="9"/>
        <v>105</v>
      </c>
      <c r="H47" s="94">
        <v>1</v>
      </c>
      <c r="I47" s="94">
        <v>28</v>
      </c>
      <c r="J47" s="94">
        <v>23</v>
      </c>
      <c r="K47" s="91">
        <v>24</v>
      </c>
      <c r="L47" s="93">
        <f t="shared" si="10"/>
        <v>76</v>
      </c>
      <c r="M47" s="91">
        <f t="shared" si="8"/>
        <v>1</v>
      </c>
      <c r="N47" s="91">
        <f t="shared" si="8"/>
        <v>10</v>
      </c>
      <c r="O47" s="91">
        <f t="shared" si="8"/>
        <v>14</v>
      </c>
      <c r="P47" s="91">
        <f t="shared" si="8"/>
        <v>4</v>
      </c>
      <c r="Q47" s="91">
        <f t="shared" si="8"/>
        <v>29</v>
      </c>
    </row>
    <row r="48" spans="1:17" s="61" customFormat="1" ht="14.25" x14ac:dyDescent="0.2">
      <c r="A48" s="92">
        <v>38</v>
      </c>
      <c r="B48" s="91" t="s">
        <v>56</v>
      </c>
      <c r="C48" s="94">
        <v>4</v>
      </c>
      <c r="D48" s="94">
        <v>1</v>
      </c>
      <c r="E48" s="94">
        <v>10</v>
      </c>
      <c r="F48" s="91">
        <v>6</v>
      </c>
      <c r="G48" s="93">
        <f t="shared" si="9"/>
        <v>21</v>
      </c>
      <c r="H48" s="94">
        <v>5</v>
      </c>
      <c r="I48" s="94">
        <v>1</v>
      </c>
      <c r="J48" s="94">
        <v>11</v>
      </c>
      <c r="K48" s="91">
        <v>5</v>
      </c>
      <c r="L48" s="93">
        <f t="shared" si="10"/>
        <v>22</v>
      </c>
      <c r="M48" s="91">
        <f t="shared" si="8"/>
        <v>-1</v>
      </c>
      <c r="N48" s="91">
        <f t="shared" si="8"/>
        <v>0</v>
      </c>
      <c r="O48" s="91">
        <f t="shared" si="8"/>
        <v>-1</v>
      </c>
      <c r="P48" s="91">
        <f t="shared" si="8"/>
        <v>1</v>
      </c>
      <c r="Q48" s="91">
        <f t="shared" si="8"/>
        <v>-1</v>
      </c>
    </row>
    <row r="49" spans="1:17" s="61" customFormat="1" ht="14.25" x14ac:dyDescent="0.2">
      <c r="A49" s="92">
        <v>39</v>
      </c>
      <c r="B49" s="91" t="s">
        <v>57</v>
      </c>
      <c r="C49" s="94">
        <v>8</v>
      </c>
      <c r="D49" s="94">
        <v>25</v>
      </c>
      <c r="E49" s="94">
        <v>14</v>
      </c>
      <c r="F49" s="91">
        <v>32</v>
      </c>
      <c r="G49" s="93">
        <f t="shared" si="9"/>
        <v>79</v>
      </c>
      <c r="H49" s="91">
        <v>6</v>
      </c>
      <c r="I49" s="91">
        <v>20</v>
      </c>
      <c r="J49" s="91">
        <v>12</v>
      </c>
      <c r="K49" s="91">
        <v>15</v>
      </c>
      <c r="L49" s="93">
        <f t="shared" si="10"/>
        <v>53</v>
      </c>
      <c r="M49" s="91">
        <f t="shared" si="8"/>
        <v>2</v>
      </c>
      <c r="N49" s="91">
        <f t="shared" si="8"/>
        <v>5</v>
      </c>
      <c r="O49" s="91">
        <f t="shared" si="8"/>
        <v>2</v>
      </c>
      <c r="P49" s="91">
        <f t="shared" si="8"/>
        <v>17</v>
      </c>
      <c r="Q49" s="91">
        <f t="shared" si="8"/>
        <v>26</v>
      </c>
    </row>
    <row r="50" spans="1:17" s="62" customFormat="1" x14ac:dyDescent="0.25">
      <c r="A50" s="89"/>
      <c r="B50" s="90" t="s">
        <v>58</v>
      </c>
      <c r="C50" s="8">
        <f t="shared" ref="C50:G50" si="11">SUM(C29:C49)</f>
        <v>370</v>
      </c>
      <c r="D50" s="8">
        <f t="shared" si="11"/>
        <v>627</v>
      </c>
      <c r="E50" s="8">
        <f t="shared" si="11"/>
        <v>573</v>
      </c>
      <c r="F50" s="8">
        <f t="shared" si="11"/>
        <v>893</v>
      </c>
      <c r="G50" s="8">
        <f t="shared" si="11"/>
        <v>2463</v>
      </c>
      <c r="H50" s="8">
        <f>SUM(H29:H49)</f>
        <v>349</v>
      </c>
      <c r="I50" s="8">
        <f>SUM(I29:I49)</f>
        <v>595</v>
      </c>
      <c r="J50" s="8">
        <f>SUM(J29:J49)</f>
        <v>484</v>
      </c>
      <c r="K50" s="8">
        <f>SUM(K29:K49)</f>
        <v>836</v>
      </c>
      <c r="L50" s="8">
        <f>SUM(L29:L49)</f>
        <v>2264</v>
      </c>
      <c r="M50" s="90">
        <f t="shared" si="8"/>
        <v>21</v>
      </c>
      <c r="N50" s="90">
        <f t="shared" si="8"/>
        <v>32</v>
      </c>
      <c r="O50" s="90">
        <f t="shared" si="8"/>
        <v>89</v>
      </c>
      <c r="P50" s="90">
        <f t="shared" si="8"/>
        <v>57</v>
      </c>
      <c r="Q50" s="90">
        <f t="shared" si="8"/>
        <v>199</v>
      </c>
    </row>
    <row r="51" spans="1:17" s="61" customFormat="1" x14ac:dyDescent="0.25">
      <c r="A51" s="89"/>
      <c r="B51" s="90" t="s">
        <v>60</v>
      </c>
      <c r="C51" s="91" t="s">
        <v>197</v>
      </c>
      <c r="D51" s="91"/>
      <c r="E51" s="91"/>
      <c r="F51" s="91"/>
      <c r="G51" s="91"/>
      <c r="H51" s="91" t="s">
        <v>197</v>
      </c>
      <c r="I51" s="91"/>
      <c r="J51" s="91"/>
      <c r="K51" s="91"/>
      <c r="L51" s="91"/>
      <c r="M51" s="91"/>
      <c r="N51" s="91"/>
      <c r="O51" s="91"/>
      <c r="P51" s="91"/>
      <c r="Q51" s="91"/>
    </row>
    <row r="52" spans="1:17" s="61" customFormat="1" ht="14.25" x14ac:dyDescent="0.2">
      <c r="A52" s="92">
        <v>40</v>
      </c>
      <c r="B52" s="91" t="s">
        <v>61</v>
      </c>
      <c r="C52" s="91">
        <v>839</v>
      </c>
      <c r="D52" s="91">
        <v>153</v>
      </c>
      <c r="E52" s="91">
        <v>119</v>
      </c>
      <c r="F52" s="94">
        <v>31</v>
      </c>
      <c r="G52" s="93">
        <f>SUM(C52:F52)</f>
        <v>1142</v>
      </c>
      <c r="H52" s="91">
        <v>865</v>
      </c>
      <c r="I52" s="91">
        <v>153</v>
      </c>
      <c r="J52" s="91">
        <v>128</v>
      </c>
      <c r="K52" s="94">
        <v>34</v>
      </c>
      <c r="L52" s="93">
        <f>SUM(H52:K52)</f>
        <v>1180</v>
      </c>
      <c r="M52" s="91">
        <f t="shared" ref="M52:Q54" si="12">C52-H52</f>
        <v>-26</v>
      </c>
      <c r="N52" s="91">
        <f t="shared" si="12"/>
        <v>0</v>
      </c>
      <c r="O52" s="91">
        <f t="shared" si="12"/>
        <v>-9</v>
      </c>
      <c r="P52" s="91">
        <f t="shared" si="12"/>
        <v>-3</v>
      </c>
      <c r="Q52" s="91">
        <f t="shared" si="12"/>
        <v>-38</v>
      </c>
    </row>
    <row r="53" spans="1:17" s="61" customFormat="1" ht="14.25" x14ac:dyDescent="0.2">
      <c r="A53" s="92">
        <v>41</v>
      </c>
      <c r="B53" s="91" t="s">
        <v>62</v>
      </c>
      <c r="C53" s="91">
        <v>484</v>
      </c>
      <c r="D53" s="91">
        <v>86</v>
      </c>
      <c r="E53" s="91">
        <v>65</v>
      </c>
      <c r="F53" s="94">
        <v>0</v>
      </c>
      <c r="G53" s="93">
        <f>SUM(C53:F53)</f>
        <v>635</v>
      </c>
      <c r="H53" s="91">
        <v>428</v>
      </c>
      <c r="I53" s="91">
        <v>142</v>
      </c>
      <c r="J53" s="91">
        <v>66</v>
      </c>
      <c r="K53" s="94">
        <v>0</v>
      </c>
      <c r="L53" s="93">
        <f>SUM(H53:K53)</f>
        <v>636</v>
      </c>
      <c r="M53" s="91">
        <f t="shared" si="12"/>
        <v>56</v>
      </c>
      <c r="N53" s="91">
        <f t="shared" si="12"/>
        <v>-56</v>
      </c>
      <c r="O53" s="91">
        <f t="shared" si="12"/>
        <v>-1</v>
      </c>
      <c r="P53" s="91">
        <f t="shared" si="12"/>
        <v>0</v>
      </c>
      <c r="Q53" s="91">
        <f t="shared" si="12"/>
        <v>-1</v>
      </c>
    </row>
    <row r="54" spans="1:17" s="61" customFormat="1" x14ac:dyDescent="0.25">
      <c r="A54" s="92"/>
      <c r="B54" s="90" t="s">
        <v>63</v>
      </c>
      <c r="C54" s="93">
        <f t="shared" ref="C54:L54" si="13">SUM(C52:C53)</f>
        <v>1323</v>
      </c>
      <c r="D54" s="93">
        <f t="shared" si="13"/>
        <v>239</v>
      </c>
      <c r="E54" s="93">
        <f t="shared" si="13"/>
        <v>184</v>
      </c>
      <c r="F54" s="93">
        <f t="shared" si="13"/>
        <v>31</v>
      </c>
      <c r="G54" s="93">
        <f t="shared" si="13"/>
        <v>1777</v>
      </c>
      <c r="H54" s="93">
        <f t="shared" si="13"/>
        <v>1293</v>
      </c>
      <c r="I54" s="93">
        <f t="shared" si="13"/>
        <v>295</v>
      </c>
      <c r="J54" s="93">
        <f t="shared" si="13"/>
        <v>194</v>
      </c>
      <c r="K54" s="93">
        <f t="shared" si="13"/>
        <v>34</v>
      </c>
      <c r="L54" s="93">
        <f t="shared" si="13"/>
        <v>1816</v>
      </c>
      <c r="M54" s="91">
        <f t="shared" si="12"/>
        <v>30</v>
      </c>
      <c r="N54" s="91">
        <f t="shared" si="12"/>
        <v>-56</v>
      </c>
      <c r="O54" s="91">
        <f t="shared" si="12"/>
        <v>-10</v>
      </c>
      <c r="P54" s="91">
        <f t="shared" si="12"/>
        <v>-3</v>
      </c>
      <c r="Q54" s="91">
        <f t="shared" si="12"/>
        <v>-39</v>
      </c>
    </row>
    <row r="55" spans="1:17" s="62" customFormat="1" x14ac:dyDescent="0.25">
      <c r="A55" s="90" t="s">
        <v>65</v>
      </c>
      <c r="B55" s="90"/>
      <c r="C55" s="8">
        <f t="shared" ref="C55:L55" si="14">SUM(C11,C27,C50,C54)</f>
        <v>3615</v>
      </c>
      <c r="D55" s="8">
        <f t="shared" si="14"/>
        <v>2260</v>
      </c>
      <c r="E55" s="8">
        <f t="shared" si="14"/>
        <v>2054</v>
      </c>
      <c r="F55" s="8">
        <f t="shared" si="14"/>
        <v>2221</v>
      </c>
      <c r="G55" s="8">
        <f t="shared" si="14"/>
        <v>10150</v>
      </c>
      <c r="H55" s="8">
        <f t="shared" si="14"/>
        <v>3563</v>
      </c>
      <c r="I55" s="8">
        <f t="shared" si="14"/>
        <v>2288</v>
      </c>
      <c r="J55" s="8">
        <f t="shared" si="14"/>
        <v>1953</v>
      </c>
      <c r="K55" s="8">
        <f t="shared" si="14"/>
        <v>2167</v>
      </c>
      <c r="L55" s="8">
        <f t="shared" si="14"/>
        <v>9971</v>
      </c>
      <c r="M55" s="90">
        <f>C55-H55</f>
        <v>52</v>
      </c>
      <c r="N55" s="90">
        <f>D55-I55</f>
        <v>-28</v>
      </c>
      <c r="O55" s="90">
        <f>E55-J55</f>
        <v>101</v>
      </c>
      <c r="P55" s="90">
        <f>F55-K55</f>
        <v>54</v>
      </c>
      <c r="Q55" s="90">
        <f>G55-L55</f>
        <v>179</v>
      </c>
    </row>
    <row r="56" spans="1:17" s="62" customFormat="1" x14ac:dyDescent="0.25">
      <c r="A56" s="90" t="s">
        <v>186</v>
      </c>
      <c r="B56" s="90"/>
      <c r="C56" s="8">
        <f t="shared" ref="C56:L56" si="15">SUM(C11,,C27,C50)</f>
        <v>2292</v>
      </c>
      <c r="D56" s="8">
        <f t="shared" si="15"/>
        <v>2021</v>
      </c>
      <c r="E56" s="8">
        <f t="shared" si="15"/>
        <v>1870</v>
      </c>
      <c r="F56" s="8">
        <f t="shared" si="15"/>
        <v>2190</v>
      </c>
      <c r="G56" s="8">
        <f t="shared" si="15"/>
        <v>8373</v>
      </c>
      <c r="H56" s="8">
        <f t="shared" si="15"/>
        <v>2270</v>
      </c>
      <c r="I56" s="8">
        <f t="shared" si="15"/>
        <v>1993</v>
      </c>
      <c r="J56" s="8">
        <f t="shared" si="15"/>
        <v>1759</v>
      </c>
      <c r="K56" s="8">
        <f t="shared" si="15"/>
        <v>2133</v>
      </c>
      <c r="L56" s="8">
        <f t="shared" si="15"/>
        <v>8155</v>
      </c>
      <c r="M56" s="90">
        <f t="shared" ref="M56:Q71" si="16">C56-H56</f>
        <v>22</v>
      </c>
      <c r="N56" s="90">
        <f t="shared" si="16"/>
        <v>28</v>
      </c>
      <c r="O56" s="90">
        <f t="shared" si="16"/>
        <v>111</v>
      </c>
      <c r="P56" s="90">
        <f t="shared" si="16"/>
        <v>57</v>
      </c>
      <c r="Q56" s="90">
        <f t="shared" si="16"/>
        <v>218</v>
      </c>
    </row>
    <row r="57" spans="1:17" s="61" customFormat="1" x14ac:dyDescent="0.25">
      <c r="A57" s="89" t="s">
        <v>66</v>
      </c>
      <c r="B57" s="90" t="s">
        <v>67</v>
      </c>
      <c r="C57" s="91"/>
      <c r="D57" s="91"/>
      <c r="E57" s="91"/>
      <c r="F57" s="91"/>
      <c r="G57" s="93"/>
      <c r="H57" s="91"/>
      <c r="I57" s="91"/>
      <c r="J57" s="91"/>
      <c r="K57" s="91"/>
      <c r="L57" s="93"/>
      <c r="M57" s="91"/>
      <c r="N57" s="91"/>
      <c r="O57" s="91"/>
      <c r="P57" s="91"/>
      <c r="Q57" s="91"/>
    </row>
    <row r="58" spans="1:17" s="61" customFormat="1" ht="14.25" x14ac:dyDescent="0.2">
      <c r="A58" s="92">
        <v>42</v>
      </c>
      <c r="B58" s="91" t="s">
        <v>68</v>
      </c>
      <c r="C58" s="91">
        <v>178</v>
      </c>
      <c r="D58" s="94">
        <v>0</v>
      </c>
      <c r="E58" s="94">
        <v>24</v>
      </c>
      <c r="F58" s="94">
        <v>1</v>
      </c>
      <c r="G58" s="93">
        <f>SUM(C58:F58)</f>
        <v>203</v>
      </c>
      <c r="H58" s="91">
        <v>148</v>
      </c>
      <c r="I58" s="94">
        <v>0</v>
      </c>
      <c r="J58" s="94">
        <v>54</v>
      </c>
      <c r="K58" s="94">
        <v>0</v>
      </c>
      <c r="L58" s="93">
        <f>SUM(H58:K58)</f>
        <v>202</v>
      </c>
      <c r="M58" s="91">
        <f t="shared" si="16"/>
        <v>30</v>
      </c>
      <c r="N58" s="91">
        <f t="shared" si="16"/>
        <v>0</v>
      </c>
      <c r="O58" s="91">
        <f t="shared" si="16"/>
        <v>-30</v>
      </c>
      <c r="P58" s="91">
        <f t="shared" si="16"/>
        <v>1</v>
      </c>
      <c r="Q58" s="91">
        <f t="shared" si="16"/>
        <v>1</v>
      </c>
    </row>
    <row r="59" spans="1:17" x14ac:dyDescent="0.2">
      <c r="A59" s="92">
        <v>43</v>
      </c>
      <c r="B59" s="91" t="s">
        <v>69</v>
      </c>
      <c r="C59" s="91">
        <v>455</v>
      </c>
      <c r="D59" s="91">
        <v>174</v>
      </c>
      <c r="E59" s="91">
        <v>177</v>
      </c>
      <c r="F59" s="91">
        <v>52</v>
      </c>
      <c r="G59" s="93">
        <f>SUM(C59:F59)</f>
        <v>858</v>
      </c>
      <c r="H59" s="91">
        <v>322</v>
      </c>
      <c r="I59" s="91">
        <v>232</v>
      </c>
      <c r="J59" s="91">
        <v>184</v>
      </c>
      <c r="K59" s="91">
        <v>54</v>
      </c>
      <c r="L59" s="93">
        <f>SUM(H59:K59)</f>
        <v>792</v>
      </c>
      <c r="M59" s="91">
        <f t="shared" si="16"/>
        <v>133</v>
      </c>
      <c r="N59" s="91">
        <f t="shared" si="16"/>
        <v>-58</v>
      </c>
      <c r="O59" s="91">
        <f t="shared" si="16"/>
        <v>-7</v>
      </c>
      <c r="P59" s="91">
        <f t="shared" si="16"/>
        <v>-2</v>
      </c>
      <c r="Q59" s="91">
        <f t="shared" si="16"/>
        <v>66</v>
      </c>
    </row>
    <row r="60" spans="1:17" s="61" customFormat="1" ht="14.25" x14ac:dyDescent="0.2">
      <c r="A60" s="92">
        <v>44</v>
      </c>
      <c r="B60" s="91" t="s">
        <v>70</v>
      </c>
      <c r="C60" s="91">
        <v>0</v>
      </c>
      <c r="D60" s="91">
        <v>4</v>
      </c>
      <c r="E60" s="91">
        <v>21</v>
      </c>
      <c r="F60" s="91">
        <v>13</v>
      </c>
      <c r="G60" s="93">
        <f>SUM(C60:F60)</f>
        <v>38</v>
      </c>
      <c r="H60" s="91">
        <v>0</v>
      </c>
      <c r="I60" s="91">
        <v>4</v>
      </c>
      <c r="J60" s="91">
        <v>21</v>
      </c>
      <c r="K60" s="91">
        <v>13</v>
      </c>
      <c r="L60" s="93">
        <f>SUM(H60:K60)</f>
        <v>38</v>
      </c>
      <c r="M60" s="91">
        <f t="shared" si="16"/>
        <v>0</v>
      </c>
      <c r="N60" s="91">
        <f t="shared" si="16"/>
        <v>0</v>
      </c>
      <c r="O60" s="91">
        <f t="shared" si="16"/>
        <v>0</v>
      </c>
      <c r="P60" s="91">
        <f t="shared" si="16"/>
        <v>0</v>
      </c>
      <c r="Q60" s="91">
        <f t="shared" si="16"/>
        <v>0</v>
      </c>
    </row>
    <row r="61" spans="1:17" s="62" customFormat="1" x14ac:dyDescent="0.25">
      <c r="A61" s="89"/>
      <c r="B61" s="90" t="s">
        <v>71</v>
      </c>
      <c r="C61" s="8">
        <f t="shared" ref="C61:L61" si="17">SUM(C58:C60)</f>
        <v>633</v>
      </c>
      <c r="D61" s="8">
        <f t="shared" si="17"/>
        <v>178</v>
      </c>
      <c r="E61" s="8">
        <f t="shared" si="17"/>
        <v>222</v>
      </c>
      <c r="F61" s="8">
        <f t="shared" si="17"/>
        <v>66</v>
      </c>
      <c r="G61" s="8">
        <f t="shared" si="17"/>
        <v>1099</v>
      </c>
      <c r="H61" s="8">
        <f t="shared" si="17"/>
        <v>470</v>
      </c>
      <c r="I61" s="8">
        <f t="shared" si="17"/>
        <v>236</v>
      </c>
      <c r="J61" s="8">
        <f t="shared" si="17"/>
        <v>259</v>
      </c>
      <c r="K61" s="8">
        <f t="shared" si="17"/>
        <v>67</v>
      </c>
      <c r="L61" s="8">
        <f t="shared" si="17"/>
        <v>1032</v>
      </c>
      <c r="M61" s="90">
        <f t="shared" si="16"/>
        <v>163</v>
      </c>
      <c r="N61" s="90">
        <f t="shared" si="16"/>
        <v>-58</v>
      </c>
      <c r="O61" s="90">
        <f t="shared" si="16"/>
        <v>-37</v>
      </c>
      <c r="P61" s="90">
        <f t="shared" si="16"/>
        <v>-1</v>
      </c>
      <c r="Q61" s="90">
        <f t="shared" si="16"/>
        <v>67</v>
      </c>
    </row>
    <row r="62" spans="1:17" s="61" customFormat="1" ht="14.25" x14ac:dyDescent="0.2">
      <c r="A62" s="92">
        <v>45</v>
      </c>
      <c r="B62" s="91" t="s">
        <v>73</v>
      </c>
      <c r="C62" s="91">
        <v>0</v>
      </c>
      <c r="D62" s="91">
        <v>0</v>
      </c>
      <c r="E62" s="91">
        <v>29</v>
      </c>
      <c r="F62" s="91">
        <v>3</v>
      </c>
      <c r="G62" s="93">
        <f>SUM(C62:F62)</f>
        <v>32</v>
      </c>
      <c r="H62" s="91">
        <v>0</v>
      </c>
      <c r="I62" s="91">
        <v>0</v>
      </c>
      <c r="J62" s="91">
        <v>29</v>
      </c>
      <c r="K62" s="91">
        <v>3</v>
      </c>
      <c r="L62" s="93">
        <f>SUM(H62:K62)</f>
        <v>32</v>
      </c>
      <c r="M62" s="91">
        <f t="shared" si="16"/>
        <v>0</v>
      </c>
      <c r="N62" s="91">
        <f t="shared" si="16"/>
        <v>0</v>
      </c>
      <c r="O62" s="91">
        <f t="shared" si="16"/>
        <v>0</v>
      </c>
      <c r="P62" s="91">
        <f t="shared" si="16"/>
        <v>0</v>
      </c>
      <c r="Q62" s="91">
        <f t="shared" si="16"/>
        <v>0</v>
      </c>
    </row>
    <row r="63" spans="1:17" s="62" customFormat="1" x14ac:dyDescent="0.25">
      <c r="A63" s="89"/>
      <c r="B63" s="90" t="s">
        <v>74</v>
      </c>
      <c r="C63" s="90">
        <f t="shared" ref="C63:G63" si="18">SUM(C62)</f>
        <v>0</v>
      </c>
      <c r="D63" s="90">
        <f t="shared" si="18"/>
        <v>0</v>
      </c>
      <c r="E63" s="90">
        <f t="shared" si="18"/>
        <v>29</v>
      </c>
      <c r="F63" s="90">
        <f t="shared" si="18"/>
        <v>3</v>
      </c>
      <c r="G63" s="90">
        <f t="shared" si="18"/>
        <v>32</v>
      </c>
      <c r="H63" s="90">
        <f t="shared" ref="H63:L63" si="19">SUM(H62)</f>
        <v>0</v>
      </c>
      <c r="I63" s="90">
        <f t="shared" si="19"/>
        <v>0</v>
      </c>
      <c r="J63" s="90">
        <f t="shared" si="19"/>
        <v>29</v>
      </c>
      <c r="K63" s="90">
        <f t="shared" si="19"/>
        <v>3</v>
      </c>
      <c r="L63" s="90">
        <f t="shared" si="19"/>
        <v>32</v>
      </c>
      <c r="M63" s="90">
        <f t="shared" si="16"/>
        <v>0</v>
      </c>
      <c r="N63" s="90">
        <f t="shared" si="16"/>
        <v>0</v>
      </c>
      <c r="O63" s="90">
        <f t="shared" si="16"/>
        <v>0</v>
      </c>
      <c r="P63" s="90">
        <f t="shared" si="16"/>
        <v>0</v>
      </c>
      <c r="Q63" s="90">
        <f t="shared" si="16"/>
        <v>0</v>
      </c>
    </row>
    <row r="64" spans="1:17" s="61" customFormat="1" x14ac:dyDescent="0.25">
      <c r="A64" s="89" t="s">
        <v>187</v>
      </c>
      <c r="B64" s="90" t="s">
        <v>76</v>
      </c>
      <c r="C64" s="90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1:17" s="61" customFormat="1" x14ac:dyDescent="0.25">
      <c r="A65" s="92">
        <v>46</v>
      </c>
      <c r="B65" s="91" t="s">
        <v>77</v>
      </c>
      <c r="C65" s="90">
        <v>5</v>
      </c>
      <c r="D65" s="90">
        <v>21</v>
      </c>
      <c r="E65" s="90">
        <v>33</v>
      </c>
      <c r="F65" s="90">
        <v>21</v>
      </c>
      <c r="G65" s="93">
        <f>SUM(C65:F65)</f>
        <v>80</v>
      </c>
      <c r="H65" s="91">
        <v>5</v>
      </c>
      <c r="I65" s="91">
        <v>7</v>
      </c>
      <c r="J65" s="91">
        <v>14</v>
      </c>
      <c r="K65" s="91">
        <v>9</v>
      </c>
      <c r="L65" s="93">
        <f>SUM(H65:K65)</f>
        <v>35</v>
      </c>
      <c r="M65" s="91">
        <f t="shared" si="16"/>
        <v>0</v>
      </c>
      <c r="N65" s="91">
        <f t="shared" si="16"/>
        <v>14</v>
      </c>
      <c r="O65" s="91">
        <f t="shared" si="16"/>
        <v>19</v>
      </c>
      <c r="P65" s="91">
        <f t="shared" si="16"/>
        <v>12</v>
      </c>
      <c r="Q65" s="91">
        <f t="shared" si="16"/>
        <v>45</v>
      </c>
    </row>
    <row r="66" spans="1:17" s="61" customFormat="1" x14ac:dyDescent="0.25">
      <c r="A66" s="92">
        <v>47</v>
      </c>
      <c r="B66" s="91" t="s">
        <v>78</v>
      </c>
      <c r="C66" s="90">
        <v>17</v>
      </c>
      <c r="D66" s="90">
        <v>28</v>
      </c>
      <c r="E66" s="90">
        <v>15</v>
      </c>
      <c r="F66" s="90">
        <v>19</v>
      </c>
      <c r="G66" s="93">
        <f>SUM(C66:F66)</f>
        <v>79</v>
      </c>
      <c r="H66" s="91">
        <v>15</v>
      </c>
      <c r="I66" s="91">
        <v>23</v>
      </c>
      <c r="J66" s="91">
        <v>13</v>
      </c>
      <c r="K66" s="91">
        <v>19</v>
      </c>
      <c r="L66" s="93">
        <f>SUM(H66:K66)</f>
        <v>70</v>
      </c>
      <c r="M66" s="91">
        <f t="shared" si="16"/>
        <v>2</v>
      </c>
      <c r="N66" s="91">
        <f t="shared" si="16"/>
        <v>5</v>
      </c>
      <c r="O66" s="91">
        <f t="shared" si="16"/>
        <v>2</v>
      </c>
      <c r="P66" s="91">
        <f t="shared" si="16"/>
        <v>0</v>
      </c>
      <c r="Q66" s="91">
        <f t="shared" si="16"/>
        <v>9</v>
      </c>
    </row>
    <row r="67" spans="1:17" s="62" customFormat="1" x14ac:dyDescent="0.25">
      <c r="A67" s="89"/>
      <c r="B67" s="90" t="s">
        <v>79</v>
      </c>
      <c r="C67" s="90">
        <f>SUM(C65:C66)</f>
        <v>22</v>
      </c>
      <c r="D67" s="90">
        <f t="shared" ref="D67:K67" si="20">SUM(D65:D66)</f>
        <v>49</v>
      </c>
      <c r="E67" s="90">
        <f t="shared" si="20"/>
        <v>48</v>
      </c>
      <c r="F67" s="90">
        <f t="shared" si="20"/>
        <v>40</v>
      </c>
      <c r="G67" s="90">
        <f t="shared" si="20"/>
        <v>159</v>
      </c>
      <c r="H67" s="90">
        <f t="shared" si="20"/>
        <v>20</v>
      </c>
      <c r="I67" s="90">
        <f t="shared" si="20"/>
        <v>30</v>
      </c>
      <c r="J67" s="90">
        <f t="shared" si="20"/>
        <v>27</v>
      </c>
      <c r="K67" s="90">
        <f t="shared" si="20"/>
        <v>28</v>
      </c>
      <c r="L67" s="8">
        <f>SUM(H67:K67)</f>
        <v>105</v>
      </c>
      <c r="M67" s="90">
        <f t="shared" si="16"/>
        <v>2</v>
      </c>
      <c r="N67" s="90">
        <f t="shared" si="16"/>
        <v>19</v>
      </c>
      <c r="O67" s="90">
        <f t="shared" si="16"/>
        <v>21</v>
      </c>
      <c r="P67" s="90">
        <f t="shared" si="16"/>
        <v>12</v>
      </c>
      <c r="Q67" s="90">
        <f t="shared" si="16"/>
        <v>54</v>
      </c>
    </row>
    <row r="68" spans="1:17" s="62" customFormat="1" x14ac:dyDescent="0.25">
      <c r="A68" s="89" t="s">
        <v>188</v>
      </c>
      <c r="B68" s="90" t="s">
        <v>81</v>
      </c>
      <c r="C68" s="90"/>
      <c r="D68" s="90"/>
      <c r="E68" s="90"/>
      <c r="F68" s="90"/>
      <c r="G68" s="93"/>
      <c r="H68" s="90"/>
      <c r="I68" s="90"/>
      <c r="J68" s="90"/>
      <c r="K68" s="90"/>
      <c r="L68" s="93"/>
      <c r="M68" s="91"/>
      <c r="N68" s="91"/>
      <c r="O68" s="91"/>
      <c r="P68" s="91"/>
      <c r="Q68" s="91"/>
    </row>
    <row r="69" spans="1:17" s="62" customFormat="1" x14ac:dyDescent="0.25">
      <c r="A69" s="92">
        <v>48</v>
      </c>
      <c r="B69" s="62" t="s">
        <v>82</v>
      </c>
      <c r="C69" s="90">
        <v>0</v>
      </c>
      <c r="D69" s="90">
        <v>19</v>
      </c>
      <c r="E69" s="90">
        <v>11</v>
      </c>
      <c r="F69" s="90">
        <v>1</v>
      </c>
      <c r="G69" s="93">
        <f>SUM(C69:F69)</f>
        <v>31</v>
      </c>
      <c r="H69" s="90">
        <v>0</v>
      </c>
      <c r="I69" s="90">
        <v>0</v>
      </c>
      <c r="J69" s="90">
        <v>0</v>
      </c>
      <c r="K69" s="90">
        <v>0</v>
      </c>
      <c r="L69" s="93">
        <f>SUM(H69:K69)</f>
        <v>0</v>
      </c>
      <c r="M69" s="91">
        <f t="shared" ref="M69:Q70" si="21">C69-H69</f>
        <v>0</v>
      </c>
      <c r="N69" s="91">
        <f t="shared" si="21"/>
        <v>19</v>
      </c>
      <c r="O69" s="91">
        <f t="shared" si="21"/>
        <v>11</v>
      </c>
      <c r="P69" s="91">
        <f t="shared" si="21"/>
        <v>1</v>
      </c>
      <c r="Q69" s="91">
        <f t="shared" si="21"/>
        <v>31</v>
      </c>
    </row>
    <row r="70" spans="1:17" s="62" customFormat="1" x14ac:dyDescent="0.25">
      <c r="A70" s="89"/>
      <c r="B70" s="90" t="s">
        <v>83</v>
      </c>
      <c r="C70" s="90">
        <f>SUM(C69)</f>
        <v>0</v>
      </c>
      <c r="D70" s="90">
        <f t="shared" ref="D70:L70" si="22">SUM(D69)</f>
        <v>19</v>
      </c>
      <c r="E70" s="90">
        <f t="shared" si="22"/>
        <v>11</v>
      </c>
      <c r="F70" s="90">
        <f t="shared" si="22"/>
        <v>1</v>
      </c>
      <c r="G70" s="90">
        <f t="shared" si="22"/>
        <v>31</v>
      </c>
      <c r="H70" s="90">
        <f t="shared" si="22"/>
        <v>0</v>
      </c>
      <c r="I70" s="90">
        <f t="shared" si="22"/>
        <v>0</v>
      </c>
      <c r="J70" s="90">
        <f t="shared" si="22"/>
        <v>0</v>
      </c>
      <c r="K70" s="90">
        <f t="shared" si="22"/>
        <v>0</v>
      </c>
      <c r="L70" s="90">
        <f t="shared" si="22"/>
        <v>0</v>
      </c>
      <c r="M70" s="90">
        <f t="shared" si="21"/>
        <v>0</v>
      </c>
      <c r="N70" s="90">
        <f t="shared" si="21"/>
        <v>19</v>
      </c>
      <c r="O70" s="90">
        <f t="shared" si="21"/>
        <v>11</v>
      </c>
      <c r="P70" s="90">
        <f t="shared" si="21"/>
        <v>1</v>
      </c>
      <c r="Q70" s="90">
        <f t="shared" si="21"/>
        <v>31</v>
      </c>
    </row>
    <row r="71" spans="1:17" s="62" customFormat="1" x14ac:dyDescent="0.25">
      <c r="A71" s="89"/>
      <c r="B71" s="90" t="s">
        <v>84</v>
      </c>
      <c r="C71" s="90">
        <f>SUM(C55,C61,C63,C67,C70)</f>
        <v>4270</v>
      </c>
      <c r="D71" s="90">
        <f t="shared" ref="D71:G71" si="23">SUM(D55,D61,D63,D67,D70)</f>
        <v>2506</v>
      </c>
      <c r="E71" s="90">
        <f t="shared" si="23"/>
        <v>2364</v>
      </c>
      <c r="F71" s="90">
        <f t="shared" si="23"/>
        <v>2331</v>
      </c>
      <c r="G71" s="90">
        <f t="shared" si="23"/>
        <v>11471</v>
      </c>
      <c r="H71" s="90">
        <f>SUM(H55,H61,H63,H67,H70)</f>
        <v>4053</v>
      </c>
      <c r="I71" s="90">
        <f>SUM(I55,I61,I63,I67,I70)</f>
        <v>2554</v>
      </c>
      <c r="J71" s="90">
        <f>SUM(J55,J61,J63,J67,J70)</f>
        <v>2268</v>
      </c>
      <c r="K71" s="90">
        <f>SUM(K55,K61,K63,K67,K70)</f>
        <v>2265</v>
      </c>
      <c r="L71" s="90">
        <f>SUM(L55,L61,L63,L67,L70)</f>
        <v>11140</v>
      </c>
      <c r="M71" s="90">
        <f t="shared" si="16"/>
        <v>217</v>
      </c>
      <c r="N71" s="90">
        <f t="shared" si="16"/>
        <v>-48</v>
      </c>
      <c r="O71" s="90">
        <f t="shared" si="16"/>
        <v>96</v>
      </c>
      <c r="P71" s="90">
        <f t="shared" si="16"/>
        <v>66</v>
      </c>
      <c r="Q71" s="90">
        <f t="shared" si="16"/>
        <v>331</v>
      </c>
    </row>
  </sheetData>
  <mergeCells count="9">
    <mergeCell ref="A1:Q1"/>
    <mergeCell ref="A2:Q2"/>
    <mergeCell ref="A3:A5"/>
    <mergeCell ref="B3:B5"/>
    <mergeCell ref="C3:G3"/>
    <mergeCell ref="H3:L3"/>
    <mergeCell ref="M3:Q4"/>
    <mergeCell ref="C4:G4"/>
    <mergeCell ref="H4:L4"/>
  </mergeCells>
  <dataValidations count="1">
    <dataValidation errorStyle="warning" allowBlank="1" showInputMessage="1" showErrorMessage="1" errorTitle="NO DATA ENTRY" promptTitle="NO DATA ENTRY" sqref="C11:L11"/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B1" zoomScale="50" zoomScaleNormal="50" workbookViewId="0">
      <selection activeCell="J13" sqref="J13"/>
    </sheetView>
  </sheetViews>
  <sheetFormatPr defaultRowHeight="37.5" x14ac:dyDescent="0.5"/>
  <cols>
    <col min="1" max="1" width="17.28515625" style="95" customWidth="1"/>
    <col min="2" max="2" width="100.5703125" style="95" customWidth="1"/>
    <col min="3" max="3" width="41.85546875" style="95" customWidth="1"/>
    <col min="4" max="4" width="37.7109375" style="95" customWidth="1"/>
    <col min="5" max="5" width="47.5703125" style="95" customWidth="1"/>
    <col min="6" max="6" width="51.140625" style="95" customWidth="1"/>
    <col min="7" max="7" width="36" style="95" customWidth="1"/>
    <col min="8" max="8" width="41.140625" style="95" customWidth="1"/>
    <col min="9" max="9" width="11.42578125" style="95" customWidth="1"/>
    <col min="10" max="16384" width="9.140625" style="95"/>
  </cols>
  <sheetData>
    <row r="1" spans="1:8" ht="39" x14ac:dyDescent="0.6">
      <c r="E1" s="96"/>
    </row>
    <row r="2" spans="1:8" ht="39" customHeight="1" x14ac:dyDescent="0.6">
      <c r="A2" s="601" t="s">
        <v>199</v>
      </c>
      <c r="B2" s="602"/>
      <c r="C2" s="602"/>
      <c r="D2" s="602"/>
      <c r="E2" s="602"/>
      <c r="F2" s="602"/>
      <c r="G2" s="602"/>
      <c r="H2" s="603"/>
    </row>
    <row r="3" spans="1:8" x14ac:dyDescent="0.5">
      <c r="A3" s="604" t="s">
        <v>200</v>
      </c>
      <c r="B3" s="605"/>
      <c r="C3" s="605"/>
      <c r="D3" s="605"/>
      <c r="E3" s="605"/>
    </row>
    <row r="4" spans="1:8" x14ac:dyDescent="0.5">
      <c r="D4" s="95" t="str">
        <f>'[1]LBS-III-Other'!D4</f>
        <v>No. in actuals , Amount in Rs Crore )</v>
      </c>
    </row>
    <row r="5" spans="1:8" x14ac:dyDescent="0.5">
      <c r="A5" s="95" t="s">
        <v>201</v>
      </c>
    </row>
    <row r="6" spans="1:8" ht="117" x14ac:dyDescent="0.6">
      <c r="A6" s="97" t="s">
        <v>202</v>
      </c>
      <c r="B6" s="97" t="s">
        <v>203</v>
      </c>
      <c r="C6" s="606" t="s">
        <v>204</v>
      </c>
      <c r="D6" s="607"/>
      <c r="E6" s="98" t="s">
        <v>205</v>
      </c>
      <c r="F6" s="99" t="s">
        <v>206</v>
      </c>
      <c r="G6" s="608" t="str">
        <f>'[1]PRI-SEC-ADVANCES-DT-WISE'!X4</f>
        <v xml:space="preserve"> Balance O/S as at 31.3.2020 </v>
      </c>
      <c r="H6" s="609"/>
    </row>
    <row r="7" spans="1:8" ht="39" x14ac:dyDescent="0.6">
      <c r="A7" s="100"/>
      <c r="B7" s="100"/>
      <c r="C7" s="100" t="s">
        <v>207</v>
      </c>
      <c r="D7" s="100" t="s">
        <v>9</v>
      </c>
      <c r="E7" s="100" t="s">
        <v>9</v>
      </c>
      <c r="F7" s="101" t="s">
        <v>9</v>
      </c>
      <c r="G7" s="101" t="s">
        <v>208</v>
      </c>
      <c r="H7" s="101" t="s">
        <v>9</v>
      </c>
    </row>
    <row r="8" spans="1:8" ht="39" x14ac:dyDescent="0.6">
      <c r="A8" s="97">
        <v>1</v>
      </c>
      <c r="B8" s="97" t="s">
        <v>209</v>
      </c>
      <c r="C8" s="100"/>
      <c r="D8" s="100"/>
      <c r="E8" s="100"/>
    </row>
    <row r="9" spans="1:8" ht="39" x14ac:dyDescent="0.6">
      <c r="A9" s="97" t="s">
        <v>210</v>
      </c>
      <c r="B9" s="97" t="s">
        <v>211</v>
      </c>
      <c r="C9" s="102">
        <v>6764986</v>
      </c>
      <c r="D9" s="104">
        <v>114937.97150000001</v>
      </c>
      <c r="E9" s="104">
        <v>91537.02168567534</v>
      </c>
      <c r="F9" s="105">
        <v>79.640366443804282</v>
      </c>
      <c r="G9" s="102">
        <v>9950823</v>
      </c>
      <c r="H9" s="104">
        <v>130905.37598802465</v>
      </c>
    </row>
    <row r="10" spans="1:8" ht="39" x14ac:dyDescent="0.6">
      <c r="A10" s="100" t="s">
        <v>212</v>
      </c>
      <c r="B10" s="100" t="s">
        <v>213</v>
      </c>
      <c r="C10" s="102">
        <v>5886182</v>
      </c>
      <c r="D10" s="104">
        <v>96727.974900000016</v>
      </c>
      <c r="E10" s="104">
        <v>78500.737795767243</v>
      </c>
      <c r="F10" s="105">
        <v>81.156188658889448</v>
      </c>
      <c r="G10" s="102">
        <v>9540865</v>
      </c>
      <c r="H10" s="104">
        <v>116047.27565230201</v>
      </c>
    </row>
    <row r="11" spans="1:8" ht="39" x14ac:dyDescent="0.6">
      <c r="A11" s="100" t="s">
        <v>214</v>
      </c>
      <c r="B11" s="100" t="s">
        <v>215</v>
      </c>
      <c r="C11" s="102">
        <v>448181</v>
      </c>
      <c r="D11" s="104">
        <v>6766.6725000000006</v>
      </c>
      <c r="E11" s="104">
        <v>1583.5871414530002</v>
      </c>
      <c r="F11" s="105">
        <v>23.402745462455883</v>
      </c>
      <c r="G11" s="102">
        <v>295931</v>
      </c>
      <c r="H11" s="104">
        <v>4341.1352875990005</v>
      </c>
    </row>
    <row r="12" spans="1:8" ht="39" x14ac:dyDescent="0.6">
      <c r="A12" s="100" t="s">
        <v>216</v>
      </c>
      <c r="B12" s="100" t="s">
        <v>217</v>
      </c>
      <c r="C12" s="102">
        <v>430623</v>
      </c>
      <c r="D12" s="104">
        <v>11443.324099999996</v>
      </c>
      <c r="E12" s="104">
        <v>11452.696748455099</v>
      </c>
      <c r="F12" s="105">
        <v>100.08190494626558</v>
      </c>
      <c r="G12" s="102">
        <v>114027</v>
      </c>
      <c r="H12" s="104">
        <v>10516.965048123649</v>
      </c>
    </row>
    <row r="13" spans="1:8" ht="78" x14ac:dyDescent="0.6">
      <c r="A13" s="97" t="s">
        <v>218</v>
      </c>
      <c r="B13" s="97" t="s">
        <v>219</v>
      </c>
      <c r="C13" s="102">
        <v>1332086</v>
      </c>
      <c r="D13" s="104">
        <v>54074.146943999993</v>
      </c>
      <c r="E13" s="104">
        <v>92055.586351912803</v>
      </c>
      <c r="F13" s="105">
        <v>170.23955356567524</v>
      </c>
      <c r="G13" s="102">
        <v>1912831</v>
      </c>
      <c r="H13" s="104">
        <v>102811.21982433641</v>
      </c>
    </row>
    <row r="14" spans="1:8" ht="78" x14ac:dyDescent="0.6">
      <c r="A14" s="100" t="s">
        <v>220</v>
      </c>
      <c r="B14" s="100" t="s">
        <v>221</v>
      </c>
      <c r="C14" s="102">
        <v>496163</v>
      </c>
      <c r="D14" s="104">
        <v>21699.815895500004</v>
      </c>
      <c r="E14" s="104">
        <v>35024.347735726507</v>
      </c>
      <c r="F14" s="105">
        <v>161.40389349104882</v>
      </c>
      <c r="G14" s="102">
        <v>1541837</v>
      </c>
      <c r="H14" s="104">
        <v>36438.173848241895</v>
      </c>
    </row>
    <row r="15" spans="1:8" ht="78" x14ac:dyDescent="0.6">
      <c r="A15" s="100" t="s">
        <v>222</v>
      </c>
      <c r="B15" s="100" t="s">
        <v>223</v>
      </c>
      <c r="C15" s="102">
        <v>238551</v>
      </c>
      <c r="D15" s="104">
        <v>12923.281382000001</v>
      </c>
      <c r="E15" s="104">
        <v>36359.050796233896</v>
      </c>
      <c r="F15" s="105">
        <v>281.34534659963418</v>
      </c>
      <c r="G15" s="102">
        <v>252823</v>
      </c>
      <c r="H15" s="104">
        <v>37677.357047588994</v>
      </c>
    </row>
    <row r="16" spans="1:8" ht="78" x14ac:dyDescent="0.6">
      <c r="A16" s="100" t="s">
        <v>224</v>
      </c>
      <c r="B16" s="100" t="s">
        <v>225</v>
      </c>
      <c r="C16" s="102">
        <v>100784</v>
      </c>
      <c r="D16" s="104">
        <v>8391.1684480000004</v>
      </c>
      <c r="E16" s="104">
        <v>11103.69902436948</v>
      </c>
      <c r="F16" s="105">
        <v>132.3260174453535</v>
      </c>
      <c r="G16" s="102">
        <v>15105</v>
      </c>
      <c r="H16" s="104">
        <v>11884.677936196562</v>
      </c>
    </row>
    <row r="17" spans="1:8" ht="39" x14ac:dyDescent="0.6">
      <c r="A17" s="100" t="s">
        <v>226</v>
      </c>
      <c r="B17" s="100" t="s">
        <v>227</v>
      </c>
      <c r="C17" s="102">
        <v>64514</v>
      </c>
      <c r="D17" s="104">
        <v>2934.0054735000003</v>
      </c>
      <c r="E17" s="104">
        <v>135.17524558299999</v>
      </c>
      <c r="F17" s="105">
        <v>4.6071913227124384</v>
      </c>
      <c r="G17" s="102">
        <v>1971</v>
      </c>
      <c r="H17" s="104">
        <v>161.66564083999998</v>
      </c>
    </row>
    <row r="18" spans="1:8" ht="39" x14ac:dyDescent="0.6">
      <c r="A18" s="100" t="s">
        <v>228</v>
      </c>
      <c r="B18" s="100" t="s">
        <v>229</v>
      </c>
      <c r="C18" s="102">
        <v>432074</v>
      </c>
      <c r="D18" s="104">
        <v>8125.8757449999994</v>
      </c>
      <c r="E18" s="104">
        <v>9433.3135500000008</v>
      </c>
      <c r="F18" s="105">
        <v>116.08980799152006</v>
      </c>
      <c r="G18" s="102">
        <v>101095</v>
      </c>
      <c r="H18" s="104">
        <v>16649.345351469001</v>
      </c>
    </row>
    <row r="19" spans="1:8" ht="39" x14ac:dyDescent="0.6">
      <c r="A19" s="97" t="s">
        <v>230</v>
      </c>
      <c r="B19" s="97" t="s">
        <v>231</v>
      </c>
      <c r="C19" s="102">
        <v>12670</v>
      </c>
      <c r="D19" s="104">
        <v>2611.456475</v>
      </c>
      <c r="E19" s="104">
        <v>6730.7382229529994</v>
      </c>
      <c r="F19" s="105">
        <v>257.73886286781783</v>
      </c>
      <c r="G19" s="102">
        <v>2638</v>
      </c>
      <c r="H19" s="104">
        <v>1979.6883</v>
      </c>
    </row>
    <row r="20" spans="1:8" ht="39" x14ac:dyDescent="0.6">
      <c r="A20" s="97" t="s">
        <v>232</v>
      </c>
      <c r="B20" s="97" t="s">
        <v>233</v>
      </c>
      <c r="C20" s="102">
        <v>183420</v>
      </c>
      <c r="D20" s="104">
        <v>4971.4984000000004</v>
      </c>
      <c r="E20" s="104">
        <v>1290.7523051682329</v>
      </c>
      <c r="F20" s="105">
        <v>25.963043760976223</v>
      </c>
      <c r="G20" s="102">
        <v>210695</v>
      </c>
      <c r="H20" s="104">
        <v>5660.6660259119999</v>
      </c>
    </row>
    <row r="21" spans="1:8" ht="39" x14ac:dyDescent="0.6">
      <c r="A21" s="97" t="s">
        <v>234</v>
      </c>
      <c r="B21" s="97" t="s">
        <v>235</v>
      </c>
      <c r="C21" s="102">
        <v>259629</v>
      </c>
      <c r="D21" s="104">
        <v>25576.511468001776</v>
      </c>
      <c r="E21" s="104">
        <v>5868.5465042033202</v>
      </c>
      <c r="F21" s="105">
        <v>22.945062353579111</v>
      </c>
      <c r="G21" s="102">
        <v>445435</v>
      </c>
      <c r="H21" s="104">
        <v>36516.237479352007</v>
      </c>
    </row>
    <row r="22" spans="1:8" ht="39" x14ac:dyDescent="0.6">
      <c r="A22" s="97" t="s">
        <v>236</v>
      </c>
      <c r="B22" s="97" t="s">
        <v>237</v>
      </c>
      <c r="C22" s="102">
        <v>89241</v>
      </c>
      <c r="D22" s="104">
        <v>1490.0189999999998</v>
      </c>
      <c r="E22" s="104">
        <v>83.722806865999999</v>
      </c>
      <c r="F22" s="105">
        <v>5.6189086760638629</v>
      </c>
      <c r="G22" s="102">
        <v>2590</v>
      </c>
      <c r="H22" s="104">
        <v>137.09021631499999</v>
      </c>
    </row>
    <row r="23" spans="1:8" ht="39" x14ac:dyDescent="0.6">
      <c r="A23" s="97" t="s">
        <v>238</v>
      </c>
      <c r="B23" s="97" t="s">
        <v>239</v>
      </c>
      <c r="C23" s="102">
        <v>47396</v>
      </c>
      <c r="D23" s="104">
        <v>1274.3179</v>
      </c>
      <c r="E23" s="104">
        <v>2.4968940000000002</v>
      </c>
      <c r="F23" s="105">
        <v>0.19593964739881628</v>
      </c>
      <c r="G23" s="102">
        <v>10393</v>
      </c>
      <c r="H23" s="104">
        <v>247.64740718099995</v>
      </c>
    </row>
    <row r="24" spans="1:8" ht="39" x14ac:dyDescent="0.6">
      <c r="A24" s="97" t="s">
        <v>240</v>
      </c>
      <c r="B24" s="97" t="s">
        <v>241</v>
      </c>
      <c r="C24" s="102">
        <v>426221</v>
      </c>
      <c r="D24" s="104">
        <v>7581.2017000000005</v>
      </c>
      <c r="E24" s="104">
        <v>2549.3818582690001</v>
      </c>
      <c r="F24" s="105">
        <v>33.627674861480074</v>
      </c>
      <c r="G24" s="102">
        <v>730356</v>
      </c>
      <c r="H24" s="104">
        <v>7701.2100098324308</v>
      </c>
    </row>
    <row r="25" spans="1:8" ht="39" x14ac:dyDescent="0.6">
      <c r="A25" s="97">
        <v>2</v>
      </c>
      <c r="B25" s="97" t="s">
        <v>242</v>
      </c>
      <c r="C25" s="102">
        <v>9115649</v>
      </c>
      <c r="D25" s="104">
        <v>212517.12338700239</v>
      </c>
      <c r="E25" s="104">
        <v>200118.24662904776</v>
      </c>
      <c r="F25" s="105">
        <v>94.165704598129835</v>
      </c>
      <c r="G25" s="102">
        <v>13265761</v>
      </c>
      <c r="H25" s="104">
        <v>285959.13525095338</v>
      </c>
    </row>
    <row r="26" spans="1:8" ht="78" x14ac:dyDescent="0.6">
      <c r="A26" s="97">
        <v>3</v>
      </c>
      <c r="B26" s="97" t="s">
        <v>243</v>
      </c>
      <c r="C26" s="102">
        <v>1525224</v>
      </c>
      <c r="D26" s="104">
        <v>43324.015781000009</v>
      </c>
      <c r="E26" s="104">
        <v>77378.490632422996</v>
      </c>
      <c r="F26" s="105">
        <v>178.60415115617644</v>
      </c>
      <c r="G26" s="102">
        <v>7105477</v>
      </c>
      <c r="H26" s="104">
        <v>84412.316488165001</v>
      </c>
    </row>
    <row r="27" spans="1:8" ht="39" x14ac:dyDescent="0.6">
      <c r="A27" s="97">
        <v>4</v>
      </c>
      <c r="B27" s="97" t="s">
        <v>244</v>
      </c>
      <c r="C27" s="102"/>
      <c r="D27" s="104"/>
      <c r="E27" s="104"/>
      <c r="F27" s="105"/>
      <c r="H27" s="105"/>
    </row>
    <row r="28" spans="1:8" ht="39" x14ac:dyDescent="0.6">
      <c r="A28" s="97" t="s">
        <v>245</v>
      </c>
      <c r="B28" s="97" t="s">
        <v>246</v>
      </c>
      <c r="C28" s="102">
        <v>21163</v>
      </c>
      <c r="D28" s="104">
        <v>1537.345724</v>
      </c>
      <c r="E28" s="104">
        <v>1516.532439325</v>
      </c>
      <c r="F28" s="105">
        <v>98.64615457993105</v>
      </c>
      <c r="G28" s="102">
        <v>6423</v>
      </c>
      <c r="H28" s="104">
        <v>757.37458227900004</v>
      </c>
    </row>
    <row r="29" spans="1:8" ht="39" x14ac:dyDescent="0.6">
      <c r="A29" s="97" t="s">
        <v>247</v>
      </c>
      <c r="B29" s="97" t="s">
        <v>233</v>
      </c>
      <c r="C29" s="102">
        <v>36213</v>
      </c>
      <c r="D29" s="104">
        <v>1586.5151460000002</v>
      </c>
      <c r="E29" s="104">
        <v>572.57557494299999</v>
      </c>
      <c r="F29" s="105">
        <v>36.090142371890089</v>
      </c>
      <c r="G29" s="102">
        <v>15530</v>
      </c>
      <c r="H29" s="104">
        <v>2129.2684254820001</v>
      </c>
    </row>
    <row r="30" spans="1:8" ht="39" x14ac:dyDescent="0.6">
      <c r="A30" s="97" t="s">
        <v>248</v>
      </c>
      <c r="B30" s="97" t="s">
        <v>249</v>
      </c>
      <c r="C30" s="102">
        <v>68127</v>
      </c>
      <c r="D30" s="104">
        <v>12137.344304999999</v>
      </c>
      <c r="E30" s="104">
        <v>31845.336044712989</v>
      </c>
      <c r="F30" s="105">
        <v>262.37482635797232</v>
      </c>
      <c r="G30" s="102">
        <v>329056</v>
      </c>
      <c r="H30" s="104">
        <v>103541.6971574239</v>
      </c>
    </row>
    <row r="31" spans="1:8" ht="78" x14ac:dyDescent="0.6">
      <c r="A31" s="97" t="s">
        <v>250</v>
      </c>
      <c r="B31" s="97" t="s">
        <v>251</v>
      </c>
      <c r="C31" s="102">
        <v>445412</v>
      </c>
      <c r="D31" s="104">
        <v>64909.123609999995</v>
      </c>
      <c r="E31" s="104">
        <v>20404.065357067</v>
      </c>
      <c r="F31" s="105">
        <v>31.43481874699587</v>
      </c>
      <c r="G31" s="102">
        <v>1272680</v>
      </c>
      <c r="H31" s="104">
        <v>40129.452300588011</v>
      </c>
    </row>
    <row r="32" spans="1:8" ht="39" x14ac:dyDescent="0.6">
      <c r="A32" s="97" t="s">
        <v>252</v>
      </c>
      <c r="B32" s="97" t="s">
        <v>241</v>
      </c>
      <c r="C32" s="102">
        <v>674662</v>
      </c>
      <c r="D32" s="104">
        <v>22810.422399999999</v>
      </c>
      <c r="E32" s="104">
        <v>198746.50107923202</v>
      </c>
      <c r="F32" s="105">
        <v>871.29689049174294</v>
      </c>
      <c r="G32" s="102">
        <v>5913717</v>
      </c>
      <c r="H32" s="104">
        <v>317134.50276839797</v>
      </c>
    </row>
    <row r="33" spans="1:8" ht="39" x14ac:dyDescent="0.6">
      <c r="A33" s="97">
        <v>5</v>
      </c>
      <c r="B33" s="97" t="s">
        <v>253</v>
      </c>
      <c r="C33" s="102">
        <v>1245577</v>
      </c>
      <c r="D33" s="104">
        <v>102980.75118499999</v>
      </c>
      <c r="E33" s="104">
        <v>253085.01049528003</v>
      </c>
      <c r="F33" s="105">
        <v>245.75953038119223</v>
      </c>
      <c r="G33" s="102">
        <v>7537406</v>
      </c>
      <c r="H33" s="104">
        <v>463692.29523417086</v>
      </c>
    </row>
    <row r="34" spans="1:8" ht="39" x14ac:dyDescent="0.6">
      <c r="A34" s="100"/>
      <c r="B34" s="97" t="s">
        <v>254</v>
      </c>
      <c r="C34" s="102">
        <v>10361226</v>
      </c>
      <c r="D34" s="104">
        <v>315497.87457200239</v>
      </c>
      <c r="E34" s="104">
        <v>453203.25712432782</v>
      </c>
      <c r="F34" s="105">
        <v>143.64700799938305</v>
      </c>
      <c r="G34" s="102">
        <v>20803167</v>
      </c>
      <c r="H34" s="104">
        <v>749651.43048512423</v>
      </c>
    </row>
    <row r="35" spans="1:8" ht="39" x14ac:dyDescent="0.6">
      <c r="A35" s="100"/>
      <c r="B35" s="100"/>
      <c r="C35" s="100"/>
      <c r="D35" s="100"/>
      <c r="E35" s="103"/>
    </row>
    <row r="36" spans="1:8" ht="39" x14ac:dyDescent="0.6">
      <c r="A36" s="100"/>
      <c r="B36" s="100"/>
      <c r="C36" s="100"/>
      <c r="D36" s="100"/>
      <c r="E36" s="100"/>
    </row>
    <row r="37" spans="1:8" ht="39" x14ac:dyDescent="0.6">
      <c r="A37" s="610"/>
      <c r="B37" s="610"/>
      <c r="C37" s="610"/>
      <c r="D37" s="610"/>
      <c r="E37" s="100"/>
    </row>
    <row r="38" spans="1:8" ht="39" x14ac:dyDescent="0.6">
      <c r="A38" s="100"/>
      <c r="B38" s="600"/>
      <c r="C38" s="600"/>
      <c r="D38" s="600"/>
      <c r="E38" s="600"/>
    </row>
  </sheetData>
  <mergeCells count="6">
    <mergeCell ref="B38:E38"/>
    <mergeCell ref="A2:H2"/>
    <mergeCell ref="A3:E3"/>
    <mergeCell ref="C6:D6"/>
    <mergeCell ref="G6:H6"/>
    <mergeCell ref="A37:D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zoomScale="40" zoomScaleNormal="40" workbookViewId="0">
      <selection activeCell="J12" sqref="J12"/>
    </sheetView>
  </sheetViews>
  <sheetFormatPr defaultRowHeight="20.25" x14ac:dyDescent="0.3"/>
  <cols>
    <col min="1" max="1" width="11.5703125" style="108" bestFit="1" customWidth="1"/>
    <col min="2" max="2" width="37.140625" style="108" customWidth="1"/>
    <col min="3" max="3" width="17.5703125" style="108" customWidth="1"/>
    <col min="4" max="4" width="17.85546875" style="108" customWidth="1"/>
    <col min="5" max="5" width="16.7109375" style="108" customWidth="1"/>
    <col min="6" max="6" width="16.85546875" style="108" customWidth="1"/>
    <col min="7" max="7" width="18.140625" style="108" customWidth="1"/>
    <col min="8" max="8" width="18.85546875" style="108" customWidth="1"/>
    <col min="9" max="9" width="16" style="108" customWidth="1"/>
    <col min="10" max="10" width="16.85546875" style="108" customWidth="1"/>
    <col min="11" max="11" width="15.5703125" style="108" customWidth="1"/>
    <col min="12" max="12" width="16.28515625" style="108" customWidth="1"/>
    <col min="13" max="13" width="15.140625" style="108" customWidth="1"/>
    <col min="14" max="14" width="16" style="108" customWidth="1"/>
    <col min="15" max="15" width="17.85546875" style="108" customWidth="1"/>
    <col min="16" max="16" width="18.42578125" style="108" customWidth="1"/>
    <col min="17" max="17" width="17" style="108" customWidth="1"/>
    <col min="18" max="18" width="15.5703125" style="108" customWidth="1"/>
    <col min="19" max="19" width="13.85546875" style="108" customWidth="1"/>
    <col min="20" max="20" width="14.140625" style="108" customWidth="1"/>
    <col min="21" max="21" width="15.28515625" style="108" customWidth="1"/>
    <col min="22" max="22" width="13.85546875" style="108" customWidth="1"/>
    <col min="23" max="23" width="14.5703125" style="108" customWidth="1"/>
    <col min="24" max="24" width="17.42578125" style="108" customWidth="1"/>
    <col min="25" max="25" width="19.42578125" style="108" customWidth="1"/>
    <col min="26" max="26" width="17.42578125" style="108" customWidth="1"/>
    <col min="27" max="27" width="19.7109375" style="108" customWidth="1"/>
    <col min="28" max="28" width="17.7109375" style="108" customWidth="1"/>
    <col min="29" max="29" width="20.42578125" style="108" customWidth="1"/>
    <col min="30" max="30" width="11.42578125" style="108" customWidth="1"/>
    <col min="31" max="16384" width="9.140625" style="108"/>
  </cols>
  <sheetData>
    <row r="1" spans="1:29" s="107" customFormat="1" ht="30" x14ac:dyDescent="0.4">
      <c r="A1" s="611" t="s">
        <v>255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106"/>
      <c r="AB1" s="106"/>
      <c r="AC1" s="106"/>
    </row>
    <row r="2" spans="1:29" s="107" customFormat="1" ht="30" x14ac:dyDescent="0.4">
      <c r="A2" s="611" t="s">
        <v>256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106"/>
      <c r="AB2" s="106"/>
      <c r="AC2" s="106"/>
    </row>
    <row r="3" spans="1:29" s="107" customFormat="1" ht="30.75" thickBot="1" x14ac:dyDescent="0.45">
      <c r="A3" s="612" t="s">
        <v>257</v>
      </c>
      <c r="B3" s="613"/>
      <c r="C3" s="611"/>
      <c r="D3" s="611"/>
      <c r="E3" s="611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</row>
    <row r="4" spans="1:29" x14ac:dyDescent="0.3">
      <c r="A4" s="614" t="s">
        <v>258</v>
      </c>
      <c r="B4" s="615" t="s">
        <v>259</v>
      </c>
      <c r="C4" s="617" t="s">
        <v>260</v>
      </c>
      <c r="D4" s="618"/>
      <c r="E4" s="619"/>
      <c r="F4" s="623" t="s">
        <v>261</v>
      </c>
      <c r="G4" s="624"/>
      <c r="H4" s="625"/>
      <c r="I4" s="628" t="s">
        <v>231</v>
      </c>
      <c r="J4" s="624"/>
      <c r="K4" s="625"/>
      <c r="L4" s="616" t="s">
        <v>262</v>
      </c>
      <c r="M4" s="616"/>
      <c r="N4" s="630"/>
      <c r="O4" s="616" t="s">
        <v>263</v>
      </c>
      <c r="P4" s="616"/>
      <c r="Q4" s="616"/>
      <c r="R4" s="631" t="s">
        <v>237</v>
      </c>
      <c r="S4" s="632"/>
      <c r="T4" s="633"/>
      <c r="U4" s="631" t="s">
        <v>239</v>
      </c>
      <c r="V4" s="632"/>
      <c r="W4" s="633"/>
      <c r="X4" s="616" t="s">
        <v>264</v>
      </c>
      <c r="Y4" s="616"/>
      <c r="Z4" s="616"/>
      <c r="AA4" s="616" t="s">
        <v>265</v>
      </c>
      <c r="AB4" s="616"/>
      <c r="AC4" s="616"/>
    </row>
    <row r="5" spans="1:29" ht="21" thickBot="1" x14ac:dyDescent="0.35">
      <c r="A5" s="614"/>
      <c r="B5" s="615"/>
      <c r="C5" s="620"/>
      <c r="D5" s="621"/>
      <c r="E5" s="622"/>
      <c r="F5" s="626"/>
      <c r="G5" s="626"/>
      <c r="H5" s="627"/>
      <c r="I5" s="629"/>
      <c r="J5" s="626"/>
      <c r="K5" s="627"/>
      <c r="L5" s="630"/>
      <c r="M5" s="630"/>
      <c r="N5" s="630"/>
      <c r="O5" s="616"/>
      <c r="P5" s="616"/>
      <c r="Q5" s="616"/>
      <c r="R5" s="634"/>
      <c r="S5" s="635"/>
      <c r="T5" s="636"/>
      <c r="U5" s="634"/>
      <c r="V5" s="635"/>
      <c r="W5" s="636"/>
      <c r="X5" s="616"/>
      <c r="Y5" s="616"/>
      <c r="Z5" s="616"/>
      <c r="AA5" s="616"/>
      <c r="AB5" s="616"/>
      <c r="AC5" s="616"/>
    </row>
    <row r="6" spans="1:29" x14ac:dyDescent="0.3">
      <c r="A6" s="614"/>
      <c r="B6" s="616"/>
      <c r="C6" s="637" t="s">
        <v>266</v>
      </c>
      <c r="D6" s="638" t="s">
        <v>267</v>
      </c>
      <c r="E6" s="638"/>
      <c r="F6" s="616" t="s">
        <v>266</v>
      </c>
      <c r="G6" s="639" t="s">
        <v>267</v>
      </c>
      <c r="H6" s="639"/>
      <c r="I6" s="616" t="s">
        <v>266</v>
      </c>
      <c r="J6" s="639" t="s">
        <v>267</v>
      </c>
      <c r="K6" s="639"/>
      <c r="L6" s="616" t="s">
        <v>266</v>
      </c>
      <c r="M6" s="639" t="s">
        <v>267</v>
      </c>
      <c r="N6" s="639"/>
      <c r="O6" s="616" t="s">
        <v>266</v>
      </c>
      <c r="P6" s="639" t="s">
        <v>267</v>
      </c>
      <c r="Q6" s="639"/>
      <c r="R6" s="616" t="s">
        <v>266</v>
      </c>
      <c r="S6" s="639" t="s">
        <v>267</v>
      </c>
      <c r="T6" s="639"/>
      <c r="U6" s="616" t="s">
        <v>266</v>
      </c>
      <c r="V6" s="639" t="s">
        <v>267</v>
      </c>
      <c r="W6" s="639"/>
      <c r="X6" s="616" t="s">
        <v>266</v>
      </c>
      <c r="Y6" s="639" t="s">
        <v>267</v>
      </c>
      <c r="Z6" s="639"/>
      <c r="AA6" s="616" t="s">
        <v>266</v>
      </c>
      <c r="AB6" s="639" t="s">
        <v>267</v>
      </c>
      <c r="AC6" s="639"/>
    </row>
    <row r="7" spans="1:29" ht="60.75" x14ac:dyDescent="0.3">
      <c r="A7" s="614"/>
      <c r="B7" s="616"/>
      <c r="C7" s="616"/>
      <c r="D7" s="109" t="s">
        <v>268</v>
      </c>
      <c r="E7" s="109" t="s">
        <v>269</v>
      </c>
      <c r="F7" s="616"/>
      <c r="G7" s="109" t="s">
        <v>268</v>
      </c>
      <c r="H7" s="109" t="s">
        <v>269</v>
      </c>
      <c r="I7" s="616"/>
      <c r="J7" s="109" t="s">
        <v>268</v>
      </c>
      <c r="K7" s="109" t="s">
        <v>269</v>
      </c>
      <c r="L7" s="616"/>
      <c r="M7" s="109" t="s">
        <v>268</v>
      </c>
      <c r="N7" s="109" t="s">
        <v>269</v>
      </c>
      <c r="O7" s="616"/>
      <c r="P7" s="109" t="s">
        <v>268</v>
      </c>
      <c r="Q7" s="109" t="s">
        <v>269</v>
      </c>
      <c r="R7" s="616"/>
      <c r="S7" s="109" t="s">
        <v>268</v>
      </c>
      <c r="T7" s="109" t="s">
        <v>269</v>
      </c>
      <c r="U7" s="616"/>
      <c r="V7" s="109" t="s">
        <v>268</v>
      </c>
      <c r="W7" s="109" t="s">
        <v>269</v>
      </c>
      <c r="X7" s="616"/>
      <c r="Y7" s="109" t="s">
        <v>268</v>
      </c>
      <c r="Z7" s="109" t="s">
        <v>269</v>
      </c>
      <c r="AA7" s="616"/>
      <c r="AB7" s="109" t="s">
        <v>268</v>
      </c>
      <c r="AC7" s="109" t="s">
        <v>269</v>
      </c>
    </row>
    <row r="8" spans="1:29" x14ac:dyDescent="0.3">
      <c r="A8" s="110" t="s">
        <v>11</v>
      </c>
      <c r="B8" s="111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29" ht="26.25" x14ac:dyDescent="0.4">
      <c r="A9" s="113">
        <v>1</v>
      </c>
      <c r="B9" s="114" t="s">
        <v>13</v>
      </c>
      <c r="C9" s="115">
        <v>14621.382175000001</v>
      </c>
      <c r="D9" s="115">
        <v>2933.0385000000001</v>
      </c>
      <c r="E9" s="115">
        <v>11646.657999999999</v>
      </c>
      <c r="F9" s="115">
        <v>5100.9652999999998</v>
      </c>
      <c r="G9" s="115">
        <v>645.97840087400004</v>
      </c>
      <c r="H9" s="115">
        <v>2151.227150874</v>
      </c>
      <c r="I9" s="115">
        <v>635.77262499999995</v>
      </c>
      <c r="J9" s="115">
        <v>1142.6199999999999</v>
      </c>
      <c r="K9" s="115">
        <v>5145.12</v>
      </c>
      <c r="L9" s="115">
        <v>779.117975</v>
      </c>
      <c r="M9" s="115">
        <v>21.7896</v>
      </c>
      <c r="N9" s="115">
        <v>197.82490000000001</v>
      </c>
      <c r="O9" s="115">
        <v>3325.6917230573899</v>
      </c>
      <c r="P9" s="115">
        <v>120.3918</v>
      </c>
      <c r="Q9" s="115">
        <v>474.82409999999999</v>
      </c>
      <c r="R9" s="115">
        <v>142.11660000000001</v>
      </c>
      <c r="S9" s="115">
        <v>0</v>
      </c>
      <c r="T9" s="115">
        <v>0</v>
      </c>
      <c r="U9" s="115">
        <v>154.64850000000001</v>
      </c>
      <c r="V9" s="115">
        <v>0</v>
      </c>
      <c r="W9" s="115">
        <v>0</v>
      </c>
      <c r="X9" s="115">
        <v>925.13750000000005</v>
      </c>
      <c r="Y9" s="115">
        <v>2.6490999999999998</v>
      </c>
      <c r="Z9" s="115">
        <v>10.492100000000001</v>
      </c>
      <c r="AA9" s="115">
        <v>25684.832398057399</v>
      </c>
      <c r="AB9" s="115">
        <f t="shared" ref="AB9:AC12" si="0">SUM(D9+G9+J9+M9+P9+S9+V9+Y9)</f>
        <v>4866.4674008740003</v>
      </c>
      <c r="AC9" s="115">
        <f t="shared" si="0"/>
        <v>19626.146250874001</v>
      </c>
    </row>
    <row r="10" spans="1:29" ht="26.25" x14ac:dyDescent="0.4">
      <c r="A10" s="113">
        <v>2</v>
      </c>
      <c r="B10" s="114" t="s">
        <v>14</v>
      </c>
      <c r="C10" s="115">
        <v>5914.7697200000002</v>
      </c>
      <c r="D10" s="115">
        <v>1485.3781377759999</v>
      </c>
      <c r="E10" s="115">
        <v>4910.9348055700002</v>
      </c>
      <c r="F10" s="115">
        <v>2781.9239520000001</v>
      </c>
      <c r="G10" s="115">
        <v>2013.1614336079999</v>
      </c>
      <c r="H10" s="115">
        <v>7972.4685448030004</v>
      </c>
      <c r="I10" s="115">
        <v>163.95388399999999</v>
      </c>
      <c r="J10" s="115">
        <v>0</v>
      </c>
      <c r="K10" s="115">
        <v>0</v>
      </c>
      <c r="L10" s="115">
        <v>262.09187600000001</v>
      </c>
      <c r="M10" s="115">
        <v>0</v>
      </c>
      <c r="N10" s="115">
        <v>0</v>
      </c>
      <c r="O10" s="115">
        <v>993.27949806284096</v>
      </c>
      <c r="P10" s="115">
        <v>0</v>
      </c>
      <c r="Q10" s="115">
        <v>0</v>
      </c>
      <c r="R10" s="115">
        <v>91.925899999999999</v>
      </c>
      <c r="S10" s="115">
        <v>12.539224847</v>
      </c>
      <c r="T10" s="115">
        <v>52.908319749999997</v>
      </c>
      <c r="U10" s="115">
        <v>128.03200000000001</v>
      </c>
      <c r="V10" s="115">
        <v>5.1500000000000001E-3</v>
      </c>
      <c r="W10" s="115">
        <v>0.14995</v>
      </c>
      <c r="X10" s="115">
        <v>258.17599999999999</v>
      </c>
      <c r="Y10" s="115">
        <v>0</v>
      </c>
      <c r="Z10" s="115">
        <v>0</v>
      </c>
      <c r="AA10" s="115">
        <v>10594.1528300628</v>
      </c>
      <c r="AB10" s="115">
        <f t="shared" si="0"/>
        <v>3511.0839462309996</v>
      </c>
      <c r="AC10" s="115">
        <f t="shared" si="0"/>
        <v>12936.461620123002</v>
      </c>
    </row>
    <row r="11" spans="1:29" ht="26.25" x14ac:dyDescent="0.4">
      <c r="A11" s="113">
        <v>3</v>
      </c>
      <c r="B11" s="114" t="s">
        <v>15</v>
      </c>
      <c r="C11" s="115">
        <v>8698.0272299999997</v>
      </c>
      <c r="D11" s="115">
        <v>1869.3313000000001</v>
      </c>
      <c r="E11" s="115">
        <v>5523.0376999999999</v>
      </c>
      <c r="F11" s="115">
        <v>4505.9754279999997</v>
      </c>
      <c r="G11" s="115">
        <v>2710.2647000000002</v>
      </c>
      <c r="H11" s="115">
        <v>9770.2769000000008</v>
      </c>
      <c r="I11" s="115">
        <v>182.81424899999999</v>
      </c>
      <c r="J11" s="115">
        <v>123.8972</v>
      </c>
      <c r="K11" s="115">
        <v>245.80500000000001</v>
      </c>
      <c r="L11" s="115">
        <v>450.32401399999998</v>
      </c>
      <c r="M11" s="115">
        <v>24.962</v>
      </c>
      <c r="N11" s="115">
        <v>153.8638</v>
      </c>
      <c r="O11" s="115">
        <v>1531.34075595132</v>
      </c>
      <c r="P11" s="115">
        <v>63.447200000000002</v>
      </c>
      <c r="Q11" s="115">
        <v>485.38130000000001</v>
      </c>
      <c r="R11" s="115">
        <v>90.609099999999998</v>
      </c>
      <c r="S11" s="115">
        <v>0.1</v>
      </c>
      <c r="T11" s="115">
        <v>0.4</v>
      </c>
      <c r="U11" s="115">
        <v>134.86080000000001</v>
      </c>
      <c r="V11" s="115">
        <v>7.9000000000000008E-3</v>
      </c>
      <c r="W11" s="115">
        <v>0.1923</v>
      </c>
      <c r="X11" s="115">
        <v>548.29560000000004</v>
      </c>
      <c r="Y11" s="115">
        <v>10.7179</v>
      </c>
      <c r="Z11" s="115">
        <v>35.364699999999999</v>
      </c>
      <c r="AA11" s="115">
        <v>16142.247176951299</v>
      </c>
      <c r="AB11" s="115">
        <f t="shared" si="0"/>
        <v>4802.7282000000005</v>
      </c>
      <c r="AC11" s="115">
        <f t="shared" si="0"/>
        <v>16214.321700000002</v>
      </c>
    </row>
    <row r="12" spans="1:29" ht="52.5" x14ac:dyDescent="0.4">
      <c r="A12" s="113">
        <v>4</v>
      </c>
      <c r="B12" s="114" t="s">
        <v>16</v>
      </c>
      <c r="C12" s="115">
        <v>20719.291369999999</v>
      </c>
      <c r="D12" s="115">
        <v>2441.4861000000001</v>
      </c>
      <c r="E12" s="115">
        <v>8079.5556999999999</v>
      </c>
      <c r="F12" s="115">
        <v>6785.1290975000002</v>
      </c>
      <c r="G12" s="115">
        <v>5807.0448999999999</v>
      </c>
      <c r="H12" s="115">
        <v>17370.698799999998</v>
      </c>
      <c r="I12" s="115">
        <v>745.06693499999994</v>
      </c>
      <c r="J12" s="115">
        <v>313.91140000000001</v>
      </c>
      <c r="K12" s="115">
        <v>1125.172</v>
      </c>
      <c r="L12" s="115">
        <v>1083.030313</v>
      </c>
      <c r="M12" s="115">
        <v>109.94499999999999</v>
      </c>
      <c r="N12" s="115">
        <v>411.22379999999998</v>
      </c>
      <c r="O12" s="115">
        <v>9923.7198234370808</v>
      </c>
      <c r="P12" s="115">
        <v>317.82670000000002</v>
      </c>
      <c r="Q12" s="115">
        <v>622.23689999999999</v>
      </c>
      <c r="R12" s="115">
        <v>189.62729999999999</v>
      </c>
      <c r="S12" s="115">
        <v>0</v>
      </c>
      <c r="T12" s="115">
        <v>0</v>
      </c>
      <c r="U12" s="115">
        <v>219.39109999999999</v>
      </c>
      <c r="V12" s="115">
        <v>0</v>
      </c>
      <c r="W12" s="115">
        <v>0</v>
      </c>
      <c r="X12" s="115">
        <v>1795.2754</v>
      </c>
      <c r="Y12" s="115">
        <v>0</v>
      </c>
      <c r="Z12" s="115">
        <v>0</v>
      </c>
      <c r="AA12" s="115">
        <v>41460.5313389371</v>
      </c>
      <c r="AB12" s="115">
        <f t="shared" si="0"/>
        <v>8990.2140999999992</v>
      </c>
      <c r="AC12" s="115">
        <f t="shared" si="0"/>
        <v>27608.887199999997</v>
      </c>
    </row>
    <row r="13" spans="1:29" ht="26.25" x14ac:dyDescent="0.4">
      <c r="A13" s="113"/>
      <c r="B13" s="116" t="s">
        <v>17</v>
      </c>
      <c r="C13" s="115">
        <f t="shared" ref="C13:AC13" si="1">SUM(C9:C12)</f>
        <v>49953.470495000001</v>
      </c>
      <c r="D13" s="115">
        <f t="shared" si="1"/>
        <v>8729.2340377760011</v>
      </c>
      <c r="E13" s="115">
        <f t="shared" si="1"/>
        <v>30160.18620557</v>
      </c>
      <c r="F13" s="115">
        <f t="shared" si="1"/>
        <v>19173.9937775</v>
      </c>
      <c r="G13" s="115">
        <f t="shared" si="1"/>
        <v>11176.449434482001</v>
      </c>
      <c r="H13" s="115">
        <f t="shared" si="1"/>
        <v>37264.671395676996</v>
      </c>
      <c r="I13" s="115">
        <f t="shared" si="1"/>
        <v>1727.6076929999999</v>
      </c>
      <c r="J13" s="115">
        <f t="shared" si="1"/>
        <v>1580.4285999999997</v>
      </c>
      <c r="K13" s="115">
        <f t="shared" si="1"/>
        <v>6516.0969999999998</v>
      </c>
      <c r="L13" s="115">
        <f t="shared" si="1"/>
        <v>2574.5641780000001</v>
      </c>
      <c r="M13" s="115">
        <f t="shared" si="1"/>
        <v>156.69659999999999</v>
      </c>
      <c r="N13" s="115">
        <f t="shared" si="1"/>
        <v>762.91250000000002</v>
      </c>
      <c r="O13" s="115">
        <f t="shared" si="1"/>
        <v>15774.031800508632</v>
      </c>
      <c r="P13" s="115">
        <f t="shared" si="1"/>
        <v>501.66570000000002</v>
      </c>
      <c r="Q13" s="115">
        <f t="shared" si="1"/>
        <v>1582.4423000000002</v>
      </c>
      <c r="R13" s="115">
        <f t="shared" si="1"/>
        <v>514.27890000000002</v>
      </c>
      <c r="S13" s="115">
        <f t="shared" si="1"/>
        <v>12.639224846999999</v>
      </c>
      <c r="T13" s="115">
        <f t="shared" si="1"/>
        <v>53.308319749999995</v>
      </c>
      <c r="U13" s="115">
        <f t="shared" si="1"/>
        <v>636.93240000000014</v>
      </c>
      <c r="V13" s="115">
        <f t="shared" si="1"/>
        <v>1.3050000000000001E-2</v>
      </c>
      <c r="W13" s="115">
        <f t="shared" si="1"/>
        <v>0.34225</v>
      </c>
      <c r="X13" s="115">
        <f t="shared" si="1"/>
        <v>3526.8845000000001</v>
      </c>
      <c r="Y13" s="115">
        <f t="shared" si="1"/>
        <v>13.367000000000001</v>
      </c>
      <c r="Z13" s="115">
        <f t="shared" si="1"/>
        <v>45.8568</v>
      </c>
      <c r="AA13" s="115">
        <f t="shared" si="1"/>
        <v>93881.763744008596</v>
      </c>
      <c r="AB13" s="115">
        <f t="shared" si="1"/>
        <v>22170.493647105002</v>
      </c>
      <c r="AC13" s="115">
        <f t="shared" si="1"/>
        <v>76385.816770997</v>
      </c>
    </row>
    <row r="14" spans="1:29" ht="26.25" x14ac:dyDescent="0.4">
      <c r="A14" s="117" t="s">
        <v>18</v>
      </c>
      <c r="B14" s="118" t="s">
        <v>270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ht="26.25" x14ac:dyDescent="0.4">
      <c r="A15" s="117">
        <v>1</v>
      </c>
      <c r="B15" s="114" t="s">
        <v>20</v>
      </c>
      <c r="C15" s="115">
        <v>163.07345000000001</v>
      </c>
      <c r="D15" s="115">
        <v>0.46500000000000002</v>
      </c>
      <c r="E15" s="115">
        <v>2.4577</v>
      </c>
      <c r="F15" s="115">
        <v>158.76230000000001</v>
      </c>
      <c r="G15" s="115">
        <v>2.87</v>
      </c>
      <c r="H15" s="115">
        <v>12.417199999999999</v>
      </c>
      <c r="I15" s="115">
        <v>7.3601000000000001</v>
      </c>
      <c r="J15" s="115">
        <v>0</v>
      </c>
      <c r="K15" s="115">
        <v>0</v>
      </c>
      <c r="L15" s="115">
        <v>21.64575</v>
      </c>
      <c r="M15" s="115">
        <v>0.54</v>
      </c>
      <c r="N15" s="115">
        <v>0.81</v>
      </c>
      <c r="O15" s="115">
        <v>187.639625057411</v>
      </c>
      <c r="P15" s="115">
        <v>5.76</v>
      </c>
      <c r="Q15" s="115">
        <v>5.76</v>
      </c>
      <c r="R15" s="115">
        <v>4.4298000000000002</v>
      </c>
      <c r="S15" s="115">
        <v>0</v>
      </c>
      <c r="T15" s="115">
        <v>0</v>
      </c>
      <c r="U15" s="115">
        <v>3.5670000000000002</v>
      </c>
      <c r="V15" s="115">
        <v>0</v>
      </c>
      <c r="W15" s="115">
        <v>0</v>
      </c>
      <c r="X15" s="115">
        <v>18.814599999999999</v>
      </c>
      <c r="Y15" s="115">
        <v>0</v>
      </c>
      <c r="Z15" s="115">
        <v>0</v>
      </c>
      <c r="AA15" s="115">
        <v>565.29262505741099</v>
      </c>
      <c r="AB15" s="115">
        <f t="shared" ref="AB15:AC28" si="2">SUM(D15+G15+J15+M15+P15+S15+V15+Y15)</f>
        <v>9.6349999999999998</v>
      </c>
      <c r="AC15" s="115">
        <f t="shared" si="2"/>
        <v>21.444900000000001</v>
      </c>
    </row>
    <row r="16" spans="1:29" ht="26.25" x14ac:dyDescent="0.4">
      <c r="A16" s="117">
        <v>2</v>
      </c>
      <c r="B16" s="114" t="s">
        <v>21</v>
      </c>
      <c r="C16" s="115">
        <v>444.02100000000002</v>
      </c>
      <c r="D16" s="115">
        <v>12.8141</v>
      </c>
      <c r="E16" s="115">
        <v>1068.8462</v>
      </c>
      <c r="F16" s="115">
        <v>775.23045000000002</v>
      </c>
      <c r="G16" s="115">
        <v>29.282900000000001</v>
      </c>
      <c r="H16" s="115">
        <v>2729.5506</v>
      </c>
      <c r="I16" s="115">
        <v>37.42</v>
      </c>
      <c r="J16" s="115">
        <v>0</v>
      </c>
      <c r="K16" s="115">
        <v>0</v>
      </c>
      <c r="L16" s="115">
        <v>57.856574999999999</v>
      </c>
      <c r="M16" s="115">
        <v>1E-4</v>
      </c>
      <c r="N16" s="115">
        <v>1.1197999999999999</v>
      </c>
      <c r="O16" s="115">
        <v>464.44865792371002</v>
      </c>
      <c r="P16" s="115">
        <v>2.5029999999999899</v>
      </c>
      <c r="Q16" s="115">
        <v>142.69149999999999</v>
      </c>
      <c r="R16" s="115">
        <v>4.5544000000000002</v>
      </c>
      <c r="S16" s="115">
        <v>7.0000000000000303E-4</v>
      </c>
      <c r="T16" s="115">
        <v>0.58699999999999997</v>
      </c>
      <c r="U16" s="115">
        <v>18.490500000000001</v>
      </c>
      <c r="V16" s="115">
        <v>0</v>
      </c>
      <c r="W16" s="115">
        <v>0</v>
      </c>
      <c r="X16" s="115">
        <v>31.5563</v>
      </c>
      <c r="Y16" s="115">
        <v>0</v>
      </c>
      <c r="Z16" s="115">
        <v>0.52629999999999999</v>
      </c>
      <c r="AA16" s="115">
        <v>1833.5778829237099</v>
      </c>
      <c r="AB16" s="115">
        <f t="shared" si="2"/>
        <v>44.6008</v>
      </c>
      <c r="AC16" s="115">
        <f t="shared" si="2"/>
        <v>3943.3213999999998</v>
      </c>
    </row>
    <row r="17" spans="1:29" ht="26.25" x14ac:dyDescent="0.4">
      <c r="A17" s="117">
        <v>3</v>
      </c>
      <c r="B17" s="114" t="s">
        <v>22</v>
      </c>
      <c r="C17" s="115">
        <v>6372.39066</v>
      </c>
      <c r="D17" s="115">
        <v>1005.6236120885</v>
      </c>
      <c r="E17" s="115">
        <v>3833.7898375125001</v>
      </c>
      <c r="F17" s="115">
        <v>5506.1701494999998</v>
      </c>
      <c r="G17" s="115">
        <v>561.01940000000002</v>
      </c>
      <c r="H17" s="115">
        <v>1930.069704971</v>
      </c>
      <c r="I17" s="115">
        <v>334.19826599999999</v>
      </c>
      <c r="J17" s="115">
        <v>0</v>
      </c>
      <c r="K17" s="115">
        <v>0</v>
      </c>
      <c r="L17" s="115">
        <v>378.92759899999999</v>
      </c>
      <c r="M17" s="115">
        <v>62.650503002088001</v>
      </c>
      <c r="N17" s="115">
        <v>204.76000300208801</v>
      </c>
      <c r="O17" s="115">
        <v>1374.47716464571</v>
      </c>
      <c r="P17" s="115">
        <v>146.25649999999999</v>
      </c>
      <c r="Q17" s="115">
        <v>548.10950000000003</v>
      </c>
      <c r="R17" s="115">
        <v>76.521500000000003</v>
      </c>
      <c r="S17" s="115">
        <v>0</v>
      </c>
      <c r="T17" s="115">
        <v>0</v>
      </c>
      <c r="U17" s="115">
        <v>69.450299999999999</v>
      </c>
      <c r="V17" s="115">
        <v>0</v>
      </c>
      <c r="W17" s="115">
        <v>0.25</v>
      </c>
      <c r="X17" s="115">
        <v>319.17989999999998</v>
      </c>
      <c r="Y17" s="115">
        <v>0</v>
      </c>
      <c r="Z17" s="115">
        <v>0</v>
      </c>
      <c r="AA17" s="115">
        <v>14431.3155391457</v>
      </c>
      <c r="AB17" s="115">
        <f t="shared" si="2"/>
        <v>1775.550015090588</v>
      </c>
      <c r="AC17" s="115">
        <f t="shared" si="2"/>
        <v>6516.9790454855884</v>
      </c>
    </row>
    <row r="18" spans="1:29" ht="26.25" x14ac:dyDescent="0.4">
      <c r="A18" s="117">
        <v>4</v>
      </c>
      <c r="B18" s="114" t="s">
        <v>23</v>
      </c>
      <c r="C18" s="115">
        <v>1570.444825</v>
      </c>
      <c r="D18" s="115">
        <v>321.5206</v>
      </c>
      <c r="E18" s="115">
        <v>1345.530675</v>
      </c>
      <c r="F18" s="115">
        <v>1650.0108</v>
      </c>
      <c r="G18" s="115">
        <v>216.26259999999999</v>
      </c>
      <c r="H18" s="115">
        <v>1711.2732759999999</v>
      </c>
      <c r="I18" s="115">
        <v>7.7923999999999998</v>
      </c>
      <c r="J18" s="115">
        <v>3.6808000000000001</v>
      </c>
      <c r="K18" s="115">
        <v>99.738848000000004</v>
      </c>
      <c r="L18" s="115">
        <v>76.283000000000001</v>
      </c>
      <c r="M18" s="115">
        <v>4.5147000000000004</v>
      </c>
      <c r="N18" s="115">
        <v>22.071878000000002</v>
      </c>
      <c r="O18" s="115">
        <v>250.979427039168</v>
      </c>
      <c r="P18" s="115">
        <v>19.1934</v>
      </c>
      <c r="Q18" s="115">
        <v>73.508049</v>
      </c>
      <c r="R18" s="115">
        <v>21.715</v>
      </c>
      <c r="S18" s="115">
        <v>0</v>
      </c>
      <c r="T18" s="115">
        <v>0</v>
      </c>
      <c r="U18" s="115">
        <v>63.9587</v>
      </c>
      <c r="V18" s="115">
        <v>0</v>
      </c>
      <c r="W18" s="115">
        <v>0.199044</v>
      </c>
      <c r="X18" s="115">
        <v>89.003500000000003</v>
      </c>
      <c r="Y18" s="115">
        <v>0.24349999999999999</v>
      </c>
      <c r="Z18" s="115">
        <v>1.1911499999999999</v>
      </c>
      <c r="AA18" s="115">
        <v>3730.1876520391702</v>
      </c>
      <c r="AB18" s="115">
        <f t="shared" si="2"/>
        <v>565.41559999999993</v>
      </c>
      <c r="AC18" s="115">
        <f t="shared" si="2"/>
        <v>3253.5129200000001</v>
      </c>
    </row>
    <row r="19" spans="1:29" ht="52.5" x14ac:dyDescent="0.4">
      <c r="A19" s="117">
        <v>5</v>
      </c>
      <c r="B19" s="114" t="s">
        <v>24</v>
      </c>
      <c r="C19" s="115">
        <v>290.06245000000001</v>
      </c>
      <c r="D19" s="115">
        <v>107.414</v>
      </c>
      <c r="E19" s="115">
        <v>213.99862001100001</v>
      </c>
      <c r="F19" s="115">
        <v>696.68155000000002</v>
      </c>
      <c r="G19" s="115">
        <v>554.27809999999999</v>
      </c>
      <c r="H19" s="115">
        <v>1699.9644000000001</v>
      </c>
      <c r="I19" s="115">
        <v>6.0911999999999997</v>
      </c>
      <c r="J19" s="115">
        <v>0</v>
      </c>
      <c r="K19" s="115">
        <v>0</v>
      </c>
      <c r="L19" s="115">
        <v>35.326025000000001</v>
      </c>
      <c r="M19" s="115">
        <v>3.7242999999999999</v>
      </c>
      <c r="N19" s="115">
        <v>9.0297999999999998</v>
      </c>
      <c r="O19" s="115">
        <v>196.42250000000001</v>
      </c>
      <c r="P19" s="115">
        <v>42.399900000000002</v>
      </c>
      <c r="Q19" s="115">
        <v>100.64</v>
      </c>
      <c r="R19" s="115">
        <v>12.7849</v>
      </c>
      <c r="S19" s="115">
        <v>0</v>
      </c>
      <c r="T19" s="115">
        <v>0</v>
      </c>
      <c r="U19" s="115">
        <v>3.0207000000000002</v>
      </c>
      <c r="V19" s="115">
        <v>0</v>
      </c>
      <c r="W19" s="115">
        <v>0</v>
      </c>
      <c r="X19" s="115">
        <v>48.552900000000001</v>
      </c>
      <c r="Y19" s="115">
        <v>2.6305000000000001</v>
      </c>
      <c r="Z19" s="115">
        <v>5.2</v>
      </c>
      <c r="AA19" s="115">
        <v>1288.942225</v>
      </c>
      <c r="AB19" s="115">
        <f t="shared" si="2"/>
        <v>710.44679999999994</v>
      </c>
      <c r="AC19" s="115">
        <f t="shared" si="2"/>
        <v>2028.8328200110002</v>
      </c>
    </row>
    <row r="20" spans="1:29" ht="52.5" x14ac:dyDescent="0.4">
      <c r="A20" s="117">
        <v>6</v>
      </c>
      <c r="B20" s="114" t="s">
        <v>25</v>
      </c>
      <c r="C20" s="115">
        <v>659.56169999999997</v>
      </c>
      <c r="D20" s="115">
        <v>68.632400000000004</v>
      </c>
      <c r="E20" s="115">
        <v>361.44299999999998</v>
      </c>
      <c r="F20" s="115">
        <v>393.49669999999998</v>
      </c>
      <c r="G20" s="115">
        <v>44.98</v>
      </c>
      <c r="H20" s="115">
        <v>481.91160000000002</v>
      </c>
      <c r="I20" s="115">
        <v>8.2189999999999994</v>
      </c>
      <c r="J20" s="115">
        <v>0</v>
      </c>
      <c r="K20" s="115">
        <v>0</v>
      </c>
      <c r="L20" s="115">
        <v>236.43209999999999</v>
      </c>
      <c r="M20" s="115">
        <v>5.8262</v>
      </c>
      <c r="N20" s="115">
        <v>32.374899999999997</v>
      </c>
      <c r="O20" s="115">
        <v>328.01514725563402</v>
      </c>
      <c r="P20" s="115">
        <v>21.6616</v>
      </c>
      <c r="Q20" s="115">
        <v>56.781199999999998</v>
      </c>
      <c r="R20" s="115">
        <v>13.5589</v>
      </c>
      <c r="S20" s="115">
        <v>0</v>
      </c>
      <c r="T20" s="115">
        <v>0.04</v>
      </c>
      <c r="U20" s="115">
        <v>7.9676999999999998</v>
      </c>
      <c r="V20" s="115">
        <v>0</v>
      </c>
      <c r="W20" s="115">
        <v>0</v>
      </c>
      <c r="X20" s="115">
        <v>30.510400000000001</v>
      </c>
      <c r="Y20" s="115">
        <v>1.3</v>
      </c>
      <c r="Z20" s="115">
        <v>26.532699999999998</v>
      </c>
      <c r="AA20" s="115">
        <v>1677.7616472556299</v>
      </c>
      <c r="AB20" s="115">
        <f t="shared" si="2"/>
        <v>142.40020000000001</v>
      </c>
      <c r="AC20" s="115">
        <f t="shared" si="2"/>
        <v>959.08339999999998</v>
      </c>
    </row>
    <row r="21" spans="1:29" ht="26.25" x14ac:dyDescent="0.4">
      <c r="A21" s="117">
        <v>7</v>
      </c>
      <c r="B21" s="114" t="s">
        <v>26</v>
      </c>
      <c r="C21" s="115">
        <v>915.21370000000002</v>
      </c>
      <c r="D21" s="115">
        <v>228.86</v>
      </c>
      <c r="E21" s="115">
        <v>622.02660000000003</v>
      </c>
      <c r="F21" s="115">
        <v>552.92719999999997</v>
      </c>
      <c r="G21" s="115">
        <v>17.86974</v>
      </c>
      <c r="H21" s="115">
        <v>168.23454000000001</v>
      </c>
      <c r="I21" s="115">
        <v>7.0129000000000001</v>
      </c>
      <c r="J21" s="115">
        <v>0</v>
      </c>
      <c r="K21" s="115">
        <v>0</v>
      </c>
      <c r="L21" s="115">
        <v>54.946399999999997</v>
      </c>
      <c r="M21" s="115">
        <v>10.3935</v>
      </c>
      <c r="N21" s="115">
        <v>46.323</v>
      </c>
      <c r="O21" s="115">
        <v>121.085315577194</v>
      </c>
      <c r="P21" s="115">
        <v>17.649733333333302</v>
      </c>
      <c r="Q21" s="115">
        <v>77.006433333333305</v>
      </c>
      <c r="R21" s="115">
        <v>12.1243</v>
      </c>
      <c r="S21" s="115">
        <v>0</v>
      </c>
      <c r="T21" s="115">
        <v>0</v>
      </c>
      <c r="U21" s="115">
        <v>8.8623999999999992</v>
      </c>
      <c r="V21" s="115">
        <v>0</v>
      </c>
      <c r="W21" s="115">
        <v>1.2200000000000001E-2</v>
      </c>
      <c r="X21" s="115">
        <v>85.447299999999998</v>
      </c>
      <c r="Y21" s="115">
        <v>0</v>
      </c>
      <c r="Z21" s="115">
        <v>1.5429999999999999</v>
      </c>
      <c r="AA21" s="115">
        <v>1757.61951557719</v>
      </c>
      <c r="AB21" s="115">
        <f t="shared" si="2"/>
        <v>274.77297333333331</v>
      </c>
      <c r="AC21" s="115">
        <f t="shared" si="2"/>
        <v>915.14577333333341</v>
      </c>
    </row>
    <row r="22" spans="1:29" ht="52.5" x14ac:dyDescent="0.4">
      <c r="A22" s="117">
        <v>8</v>
      </c>
      <c r="B22" s="114" t="s">
        <v>27</v>
      </c>
      <c r="C22" s="115">
        <v>1610.40194</v>
      </c>
      <c r="D22" s="115">
        <v>124.51049999999999</v>
      </c>
      <c r="E22" s="115">
        <v>460.530053743</v>
      </c>
      <c r="F22" s="115">
        <v>685.65796799999998</v>
      </c>
      <c r="G22" s="115">
        <v>1256.4997000000001</v>
      </c>
      <c r="H22" s="115">
        <v>1704.0515</v>
      </c>
      <c r="I22" s="115">
        <v>70.551856000000001</v>
      </c>
      <c r="J22" s="115">
        <v>0</v>
      </c>
      <c r="K22" s="115">
        <v>0</v>
      </c>
      <c r="L22" s="115">
        <v>70.062083999999999</v>
      </c>
      <c r="M22" s="115">
        <v>0.70069999999999999</v>
      </c>
      <c r="N22" s="115">
        <v>6.5609999999999999</v>
      </c>
      <c r="O22" s="115">
        <v>290.21697459453497</v>
      </c>
      <c r="P22" s="115">
        <v>20.2254</v>
      </c>
      <c r="Q22" s="115">
        <v>126.8506</v>
      </c>
      <c r="R22" s="115">
        <v>19.934100000000001</v>
      </c>
      <c r="S22" s="115">
        <v>0</v>
      </c>
      <c r="T22" s="115">
        <v>0</v>
      </c>
      <c r="U22" s="115">
        <v>12.3407</v>
      </c>
      <c r="V22" s="115">
        <v>0</v>
      </c>
      <c r="W22" s="115">
        <v>2.3999999999999998E-3</v>
      </c>
      <c r="X22" s="115">
        <v>121.4025</v>
      </c>
      <c r="Y22" s="115">
        <v>42.432400000000001</v>
      </c>
      <c r="Z22" s="115">
        <v>217.637</v>
      </c>
      <c r="AA22" s="115">
        <v>2880.56812259454</v>
      </c>
      <c r="AB22" s="115">
        <f t="shared" si="2"/>
        <v>1444.3687000000002</v>
      </c>
      <c r="AC22" s="115">
        <f t="shared" si="2"/>
        <v>2515.6325537430002</v>
      </c>
    </row>
    <row r="23" spans="1:29" ht="52.5" x14ac:dyDescent="0.4">
      <c r="A23" s="117">
        <v>9</v>
      </c>
      <c r="B23" s="114" t="s">
        <v>28</v>
      </c>
      <c r="C23" s="115">
        <v>268.97329999999999</v>
      </c>
      <c r="D23" s="115">
        <v>5.1083999999999996</v>
      </c>
      <c r="E23" s="115">
        <v>61.163899999999998</v>
      </c>
      <c r="F23" s="115">
        <v>787.91160000000002</v>
      </c>
      <c r="G23" s="115">
        <v>16.486499999999999</v>
      </c>
      <c r="H23" s="115">
        <v>80.436700000000002</v>
      </c>
      <c r="I23" s="115">
        <v>0.81289999999999996</v>
      </c>
      <c r="J23" s="115">
        <v>0</v>
      </c>
      <c r="K23" s="115">
        <v>0</v>
      </c>
      <c r="L23" s="115">
        <v>14.2279</v>
      </c>
      <c r="M23" s="115">
        <v>2.5129999999999999</v>
      </c>
      <c r="N23" s="115">
        <v>10.912599999999999</v>
      </c>
      <c r="O23" s="115">
        <v>93.484017372637695</v>
      </c>
      <c r="P23" s="115">
        <v>5.0122999999999998</v>
      </c>
      <c r="Q23" s="115">
        <v>100.12779999999999</v>
      </c>
      <c r="R23" s="115">
        <v>1.7125999999999999</v>
      </c>
      <c r="S23" s="115">
        <v>0</v>
      </c>
      <c r="T23" s="115">
        <v>0</v>
      </c>
      <c r="U23" s="115">
        <v>2.4180999999999999</v>
      </c>
      <c r="V23" s="115">
        <v>0</v>
      </c>
      <c r="W23" s="115">
        <v>0</v>
      </c>
      <c r="X23" s="115">
        <v>19.725300000000001</v>
      </c>
      <c r="Y23" s="115">
        <v>0.12</v>
      </c>
      <c r="Z23" s="115">
        <v>35.215800000000002</v>
      </c>
      <c r="AA23" s="115">
        <v>1189.26571737264</v>
      </c>
      <c r="AB23" s="115">
        <f t="shared" si="2"/>
        <v>29.240200000000002</v>
      </c>
      <c r="AC23" s="115">
        <f t="shared" si="2"/>
        <v>287.85679999999996</v>
      </c>
    </row>
    <row r="24" spans="1:29" ht="52.5" x14ac:dyDescent="0.4">
      <c r="A24" s="117">
        <v>10</v>
      </c>
      <c r="B24" s="114" t="s">
        <v>29</v>
      </c>
      <c r="C24" s="115">
        <v>338.25369999999998</v>
      </c>
      <c r="D24" s="115">
        <v>39.859029999999997</v>
      </c>
      <c r="E24" s="115">
        <v>206.39883</v>
      </c>
      <c r="F24" s="115">
        <v>828.6336</v>
      </c>
      <c r="G24" s="115">
        <v>373.50420000000003</v>
      </c>
      <c r="H24" s="115">
        <v>1493.7581</v>
      </c>
      <c r="I24" s="115">
        <v>8.9175000000000004</v>
      </c>
      <c r="J24" s="115">
        <v>10.32</v>
      </c>
      <c r="K24" s="115">
        <v>48.88</v>
      </c>
      <c r="L24" s="115">
        <v>49.1571</v>
      </c>
      <c r="M24" s="115">
        <v>5.9943999999999997</v>
      </c>
      <c r="N24" s="115">
        <v>28.023599999999998</v>
      </c>
      <c r="O24" s="115">
        <v>113.13132437852499</v>
      </c>
      <c r="P24" s="115">
        <v>11.3727</v>
      </c>
      <c r="Q24" s="115">
        <v>30.912600000000001</v>
      </c>
      <c r="R24" s="115">
        <v>9.8473000000000006</v>
      </c>
      <c r="S24" s="115">
        <v>0</v>
      </c>
      <c r="T24" s="115">
        <v>0</v>
      </c>
      <c r="U24" s="115">
        <v>4.5960999999999999</v>
      </c>
      <c r="V24" s="115">
        <v>0</v>
      </c>
      <c r="W24" s="115">
        <v>0</v>
      </c>
      <c r="X24" s="115">
        <v>23.185099999999998</v>
      </c>
      <c r="Y24" s="115">
        <v>3.4401000000000001E-2</v>
      </c>
      <c r="Z24" s="115">
        <v>0.17627000000000001</v>
      </c>
      <c r="AA24" s="115">
        <v>1375.7217243785301</v>
      </c>
      <c r="AB24" s="115">
        <f t="shared" si="2"/>
        <v>441.08473100000003</v>
      </c>
      <c r="AC24" s="115">
        <f t="shared" si="2"/>
        <v>1808.1494000000002</v>
      </c>
    </row>
    <row r="25" spans="1:29" ht="52.5" x14ac:dyDescent="0.4">
      <c r="A25" s="117">
        <v>11</v>
      </c>
      <c r="B25" s="114" t="s">
        <v>30</v>
      </c>
      <c r="C25" s="115">
        <v>31.077475</v>
      </c>
      <c r="D25" s="115">
        <v>2E-3</v>
      </c>
      <c r="E25" s="115">
        <v>5.2499999999999998E-2</v>
      </c>
      <c r="F25" s="115">
        <v>28.551349999999999</v>
      </c>
      <c r="G25" s="115">
        <v>10.4983</v>
      </c>
      <c r="H25" s="115">
        <v>56.062800000000003</v>
      </c>
      <c r="I25" s="115">
        <v>5</v>
      </c>
      <c r="J25" s="115">
        <v>9.5912000000000006</v>
      </c>
      <c r="K25" s="115">
        <v>30.782800000000002</v>
      </c>
      <c r="L25" s="115">
        <v>3.3587500000000001</v>
      </c>
      <c r="M25" s="115">
        <v>3.5999999999999997E-2</v>
      </c>
      <c r="N25" s="115">
        <v>1.8084</v>
      </c>
      <c r="O25" s="115">
        <v>25.95</v>
      </c>
      <c r="P25" s="115">
        <v>1.1412</v>
      </c>
      <c r="Q25" s="115">
        <v>6.3338000000000001</v>
      </c>
      <c r="R25" s="115">
        <v>1.19</v>
      </c>
      <c r="S25" s="115">
        <v>0</v>
      </c>
      <c r="T25" s="115">
        <v>9.2999999999999992E-3</v>
      </c>
      <c r="U25" s="115">
        <v>2.0299999999999998</v>
      </c>
      <c r="V25" s="115">
        <v>0</v>
      </c>
      <c r="W25" s="115">
        <v>0</v>
      </c>
      <c r="X25" s="115">
        <v>0.97</v>
      </c>
      <c r="Y25" s="115">
        <v>0</v>
      </c>
      <c r="Z25" s="115">
        <v>0.16669999999999999</v>
      </c>
      <c r="AA25" s="115">
        <v>98.127574999999993</v>
      </c>
      <c r="AB25" s="115">
        <f t="shared" si="2"/>
        <v>21.268700000000006</v>
      </c>
      <c r="AC25" s="115">
        <f t="shared" si="2"/>
        <v>95.216300000000004</v>
      </c>
    </row>
    <row r="26" spans="1:29" ht="26.25" x14ac:dyDescent="0.4">
      <c r="A26" s="117">
        <v>12</v>
      </c>
      <c r="B26" s="114" t="s">
        <v>31</v>
      </c>
      <c r="C26" s="115">
        <v>249.28270000000001</v>
      </c>
      <c r="D26" s="115">
        <v>178.53270000000001</v>
      </c>
      <c r="E26" s="115">
        <v>760.80830000000003</v>
      </c>
      <c r="F26" s="115">
        <v>237.18819999999999</v>
      </c>
      <c r="G26" s="115">
        <v>93.3904</v>
      </c>
      <c r="H26" s="115">
        <v>892.70740000000001</v>
      </c>
      <c r="I26" s="115">
        <v>1.1315999999999999</v>
      </c>
      <c r="J26" s="115">
        <v>0</v>
      </c>
      <c r="K26" s="115">
        <v>0</v>
      </c>
      <c r="L26" s="115">
        <v>31.6187</v>
      </c>
      <c r="M26" s="115">
        <v>6.16</v>
      </c>
      <c r="N26" s="115">
        <v>10.875999999999999</v>
      </c>
      <c r="O26" s="115">
        <v>225.478512949074</v>
      </c>
      <c r="P26" s="115">
        <v>8.9499999999999993</v>
      </c>
      <c r="Q26" s="115">
        <v>32.243400000000001</v>
      </c>
      <c r="R26" s="115">
        <v>3.2483</v>
      </c>
      <c r="S26" s="115">
        <v>0</v>
      </c>
      <c r="T26" s="115">
        <v>0</v>
      </c>
      <c r="U26" s="115">
        <v>3.4756999999999998</v>
      </c>
      <c r="V26" s="115">
        <v>0</v>
      </c>
      <c r="W26" s="115">
        <v>0</v>
      </c>
      <c r="X26" s="115">
        <v>23.6066</v>
      </c>
      <c r="Y26" s="115">
        <v>0</v>
      </c>
      <c r="Z26" s="115">
        <v>0</v>
      </c>
      <c r="AA26" s="115">
        <v>775.03031294907396</v>
      </c>
      <c r="AB26" s="115">
        <f t="shared" si="2"/>
        <v>287.03309999999999</v>
      </c>
      <c r="AC26" s="115">
        <f t="shared" si="2"/>
        <v>1696.6351</v>
      </c>
    </row>
    <row r="27" spans="1:29" ht="52.5" x14ac:dyDescent="0.4">
      <c r="A27" s="117">
        <v>13</v>
      </c>
      <c r="B27" s="114" t="s">
        <v>32</v>
      </c>
      <c r="C27" s="115">
        <v>1791.3920000000001</v>
      </c>
      <c r="D27" s="115">
        <v>125.92140000000001</v>
      </c>
      <c r="E27" s="115">
        <v>887.18963929999995</v>
      </c>
      <c r="F27" s="115">
        <v>652.10342000000003</v>
      </c>
      <c r="G27" s="115">
        <v>274.49034999999998</v>
      </c>
      <c r="H27" s="115">
        <v>900.81044999999995</v>
      </c>
      <c r="I27" s="115">
        <v>28.243300000000001</v>
      </c>
      <c r="J27" s="115">
        <v>0</v>
      </c>
      <c r="K27" s="115">
        <v>0</v>
      </c>
      <c r="L27" s="115">
        <v>101.58622</v>
      </c>
      <c r="M27" s="115">
        <v>3.6185499999999999</v>
      </c>
      <c r="N27" s="115">
        <v>21.414650000000002</v>
      </c>
      <c r="O27" s="115">
        <v>564.75172814425298</v>
      </c>
      <c r="P27" s="115">
        <v>15.7637</v>
      </c>
      <c r="Q27" s="115">
        <v>66.634100000000004</v>
      </c>
      <c r="R27" s="115">
        <v>25.8749</v>
      </c>
      <c r="S27" s="115">
        <v>1.0999999999999999E-2</v>
      </c>
      <c r="T27" s="115">
        <v>0.33779999999999999</v>
      </c>
      <c r="U27" s="115">
        <v>39.685200000000002</v>
      </c>
      <c r="V27" s="115">
        <v>0</v>
      </c>
      <c r="W27" s="115">
        <v>3.8E-3</v>
      </c>
      <c r="X27" s="115">
        <v>98.072800000000001</v>
      </c>
      <c r="Y27" s="115">
        <v>0</v>
      </c>
      <c r="Z27" s="115">
        <v>0</v>
      </c>
      <c r="AA27" s="115">
        <v>3301.7095681442502</v>
      </c>
      <c r="AB27" s="115">
        <f>SUM(D27+G27+J27+M27+P27+S27+V27+Y27)</f>
        <v>419.80500000000001</v>
      </c>
      <c r="AC27" s="115">
        <f>SUM(E27+H27+K27+N27+Q27+T27+W27+Z27)</f>
        <v>1876.3904392999998</v>
      </c>
    </row>
    <row r="28" spans="1:29" ht="26.25" x14ac:dyDescent="0.4">
      <c r="A28" s="117">
        <v>14</v>
      </c>
      <c r="B28" s="119" t="s">
        <v>33</v>
      </c>
      <c r="C28" s="115">
        <v>37.537275000000001</v>
      </c>
      <c r="D28" s="115">
        <v>0.37</v>
      </c>
      <c r="E28" s="115">
        <v>2.68</v>
      </c>
      <c r="F28" s="115">
        <v>185.77924999999999</v>
      </c>
      <c r="G28" s="115">
        <v>1.18</v>
      </c>
      <c r="H28" s="115">
        <v>3.21</v>
      </c>
      <c r="I28" s="115">
        <v>15.673500000000001</v>
      </c>
      <c r="J28" s="115">
        <v>0</v>
      </c>
      <c r="K28" s="115">
        <v>0</v>
      </c>
      <c r="L28" s="115">
        <v>7.8467500000000001</v>
      </c>
      <c r="M28" s="115">
        <v>0.24</v>
      </c>
      <c r="N28" s="115">
        <v>1.38</v>
      </c>
      <c r="O28" s="115">
        <v>98.244228858031306</v>
      </c>
      <c r="P28" s="115">
        <v>3.96</v>
      </c>
      <c r="Q28" s="115">
        <v>17.329999999999998</v>
      </c>
      <c r="R28" s="115">
        <v>2.7765</v>
      </c>
      <c r="S28" s="115">
        <v>0</v>
      </c>
      <c r="T28" s="115">
        <v>2.98</v>
      </c>
      <c r="U28" s="115">
        <v>2.3380000000000001</v>
      </c>
      <c r="V28" s="115">
        <v>0</v>
      </c>
      <c r="W28" s="115">
        <v>0</v>
      </c>
      <c r="X28" s="115">
        <v>3.7403</v>
      </c>
      <c r="Y28" s="115">
        <v>0.21</v>
      </c>
      <c r="Z28" s="115">
        <v>0.84</v>
      </c>
      <c r="AA28" s="115">
        <v>353.93580385803102</v>
      </c>
      <c r="AB28" s="115">
        <f t="shared" si="2"/>
        <v>5.96</v>
      </c>
      <c r="AC28" s="115">
        <f t="shared" si="2"/>
        <v>28.419999999999998</v>
      </c>
    </row>
    <row r="29" spans="1:29" ht="26.25" x14ac:dyDescent="0.4">
      <c r="A29" s="117"/>
      <c r="B29" s="118" t="s">
        <v>34</v>
      </c>
      <c r="C29" s="115">
        <f t="shared" ref="C29:AC29" si="3">SUM(C15:C28)</f>
        <v>14741.686174999999</v>
      </c>
      <c r="D29" s="115">
        <f t="shared" si="3"/>
        <v>2219.6337420885002</v>
      </c>
      <c r="E29" s="115">
        <f t="shared" si="3"/>
        <v>9826.9158555664999</v>
      </c>
      <c r="F29" s="115">
        <f t="shared" si="3"/>
        <v>13139.104537499998</v>
      </c>
      <c r="G29" s="115">
        <f t="shared" si="3"/>
        <v>3452.6121900000003</v>
      </c>
      <c r="H29" s="115">
        <f t="shared" si="3"/>
        <v>13864.458270970998</v>
      </c>
      <c r="I29" s="115">
        <f t="shared" si="3"/>
        <v>538.42452200000002</v>
      </c>
      <c r="J29" s="115">
        <f t="shared" si="3"/>
        <v>23.591999999999999</v>
      </c>
      <c r="K29" s="115">
        <f t="shared" si="3"/>
        <v>179.40164800000002</v>
      </c>
      <c r="L29" s="115">
        <f t="shared" si="3"/>
        <v>1139.2749529999999</v>
      </c>
      <c r="M29" s="115">
        <f t="shared" si="3"/>
        <v>106.911953002088</v>
      </c>
      <c r="N29" s="115">
        <f t="shared" si="3"/>
        <v>397.46563100208789</v>
      </c>
      <c r="O29" s="115">
        <f t="shared" si="3"/>
        <v>4334.3246237958829</v>
      </c>
      <c r="P29" s="115">
        <f t="shared" si="3"/>
        <v>321.84943333333325</v>
      </c>
      <c r="Q29" s="115">
        <f t="shared" si="3"/>
        <v>1384.9289823333336</v>
      </c>
      <c r="R29" s="115">
        <f t="shared" si="3"/>
        <v>210.27250000000001</v>
      </c>
      <c r="S29" s="115">
        <f t="shared" si="3"/>
        <v>1.1700000000000002E-2</v>
      </c>
      <c r="T29" s="115">
        <f t="shared" si="3"/>
        <v>3.9540999999999999</v>
      </c>
      <c r="U29" s="115">
        <f t="shared" si="3"/>
        <v>242.20110000000003</v>
      </c>
      <c r="V29" s="115">
        <f t="shared" si="3"/>
        <v>0</v>
      </c>
      <c r="W29" s="115">
        <f t="shared" si="3"/>
        <v>0.46744400000000003</v>
      </c>
      <c r="X29" s="115">
        <f t="shared" si="3"/>
        <v>913.76750000000015</v>
      </c>
      <c r="Y29" s="115">
        <f t="shared" si="3"/>
        <v>46.970801000000002</v>
      </c>
      <c r="Z29" s="115">
        <f t="shared" si="3"/>
        <v>289.02891999999997</v>
      </c>
      <c r="AA29" s="115">
        <f t="shared" si="3"/>
        <v>35259.05591129588</v>
      </c>
      <c r="AB29" s="115">
        <f t="shared" si="3"/>
        <v>6171.5818194239209</v>
      </c>
      <c r="AC29" s="115">
        <f t="shared" si="3"/>
        <v>25946.620851872922</v>
      </c>
    </row>
    <row r="30" spans="1:29" x14ac:dyDescent="0.3">
      <c r="A30" s="640"/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120"/>
      <c r="AB30" s="120"/>
      <c r="AC30" s="120"/>
    </row>
    <row r="31" spans="1:29" s="122" customFormat="1" ht="26.25" x14ac:dyDescent="0.4">
      <c r="A31" s="641" t="s">
        <v>255</v>
      </c>
      <c r="B31" s="641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121"/>
      <c r="AB31" s="121"/>
      <c r="AC31" s="121"/>
    </row>
    <row r="32" spans="1:29" s="122" customFormat="1" ht="26.25" x14ac:dyDescent="0.4">
      <c r="A32" s="641" t="s">
        <v>271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121"/>
      <c r="AB32" s="121"/>
      <c r="AC32" s="121"/>
    </row>
    <row r="33" spans="1:29" s="122" customFormat="1" ht="26.25" x14ac:dyDescent="0.4">
      <c r="A33" s="642" t="s">
        <v>272</v>
      </c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  <c r="V33" s="643"/>
      <c r="W33" s="643"/>
      <c r="X33" s="643"/>
      <c r="Y33" s="643"/>
      <c r="Z33" s="643"/>
      <c r="AA33" s="643"/>
      <c r="AB33" s="643"/>
      <c r="AC33" s="643"/>
    </row>
    <row r="34" spans="1:29" s="125" customFormat="1" ht="23.25" x14ac:dyDescent="0.35">
      <c r="A34" s="123" t="s">
        <v>258</v>
      </c>
      <c r="B34" s="124" t="s">
        <v>259</v>
      </c>
      <c r="C34" s="644" t="s">
        <v>260</v>
      </c>
      <c r="D34" s="645"/>
      <c r="E34" s="645"/>
      <c r="F34" s="645" t="s">
        <v>273</v>
      </c>
      <c r="G34" s="645"/>
      <c r="H34" s="648"/>
      <c r="I34" s="644" t="s">
        <v>231</v>
      </c>
      <c r="J34" s="645"/>
      <c r="K34" s="648"/>
      <c r="L34" s="650" t="s">
        <v>262</v>
      </c>
      <c r="M34" s="650"/>
      <c r="N34" s="651"/>
      <c r="O34" s="650" t="s">
        <v>263</v>
      </c>
      <c r="P34" s="650"/>
      <c r="Q34" s="650"/>
      <c r="R34" s="652" t="s">
        <v>237</v>
      </c>
      <c r="S34" s="653"/>
      <c r="T34" s="654"/>
      <c r="U34" s="652" t="s">
        <v>239</v>
      </c>
      <c r="V34" s="653"/>
      <c r="W34" s="654"/>
      <c r="X34" s="650" t="s">
        <v>264</v>
      </c>
      <c r="Y34" s="650"/>
      <c r="Z34" s="650"/>
      <c r="AA34" s="650" t="s">
        <v>265</v>
      </c>
      <c r="AB34" s="650"/>
      <c r="AC34" s="650"/>
    </row>
    <row r="35" spans="1:29" s="125" customFormat="1" ht="23.25" x14ac:dyDescent="0.35">
      <c r="A35" s="126"/>
      <c r="B35" s="127"/>
      <c r="C35" s="646"/>
      <c r="D35" s="647"/>
      <c r="E35" s="647"/>
      <c r="F35" s="647"/>
      <c r="G35" s="647"/>
      <c r="H35" s="649"/>
      <c r="I35" s="646"/>
      <c r="J35" s="647"/>
      <c r="K35" s="649"/>
      <c r="L35" s="651"/>
      <c r="M35" s="651"/>
      <c r="N35" s="651"/>
      <c r="O35" s="650"/>
      <c r="P35" s="650"/>
      <c r="Q35" s="650"/>
      <c r="R35" s="655"/>
      <c r="S35" s="656"/>
      <c r="T35" s="657"/>
      <c r="U35" s="655"/>
      <c r="V35" s="656"/>
      <c r="W35" s="657"/>
      <c r="X35" s="650"/>
      <c r="Y35" s="650"/>
      <c r="Z35" s="650"/>
      <c r="AA35" s="650"/>
      <c r="AB35" s="650"/>
      <c r="AC35" s="650"/>
    </row>
    <row r="36" spans="1:29" s="125" customFormat="1" ht="23.25" x14ac:dyDescent="0.35">
      <c r="A36" s="126"/>
      <c r="B36" s="127"/>
      <c r="C36" s="124" t="s">
        <v>266</v>
      </c>
      <c r="D36" s="658" t="s">
        <v>267</v>
      </c>
      <c r="E36" s="659"/>
      <c r="F36" s="124" t="s">
        <v>266</v>
      </c>
      <c r="G36" s="658" t="s">
        <v>267</v>
      </c>
      <c r="H36" s="659"/>
      <c r="I36" s="650" t="s">
        <v>266</v>
      </c>
      <c r="J36" s="660" t="s">
        <v>267</v>
      </c>
      <c r="K36" s="660"/>
      <c r="L36" s="124" t="s">
        <v>266</v>
      </c>
      <c r="M36" s="658" t="s">
        <v>267</v>
      </c>
      <c r="N36" s="659"/>
      <c r="O36" s="124" t="s">
        <v>266</v>
      </c>
      <c r="P36" s="658" t="s">
        <v>267</v>
      </c>
      <c r="Q36" s="659"/>
      <c r="R36" s="650" t="s">
        <v>266</v>
      </c>
      <c r="S36" s="660" t="s">
        <v>267</v>
      </c>
      <c r="T36" s="660"/>
      <c r="U36" s="650" t="s">
        <v>266</v>
      </c>
      <c r="V36" s="660" t="s">
        <v>267</v>
      </c>
      <c r="W36" s="660"/>
      <c r="X36" s="124" t="s">
        <v>266</v>
      </c>
      <c r="Y36" s="658" t="s">
        <v>267</v>
      </c>
      <c r="Z36" s="659"/>
      <c r="AA36" s="124" t="s">
        <v>266</v>
      </c>
      <c r="AB36" s="658" t="s">
        <v>267</v>
      </c>
      <c r="AC36" s="659"/>
    </row>
    <row r="37" spans="1:29" s="125" customFormat="1" ht="90.75" x14ac:dyDescent="0.35">
      <c r="A37" s="128"/>
      <c r="B37" s="129"/>
      <c r="C37" s="129"/>
      <c r="D37" s="130" t="s">
        <v>268</v>
      </c>
      <c r="E37" s="130" t="s">
        <v>269</v>
      </c>
      <c r="F37" s="129"/>
      <c r="G37" s="130" t="s">
        <v>268</v>
      </c>
      <c r="H37" s="130" t="s">
        <v>269</v>
      </c>
      <c r="I37" s="650"/>
      <c r="J37" s="130" t="s">
        <v>268</v>
      </c>
      <c r="K37" s="130" t="s">
        <v>269</v>
      </c>
      <c r="L37" s="129"/>
      <c r="M37" s="130" t="s">
        <v>268</v>
      </c>
      <c r="N37" s="130" t="s">
        <v>269</v>
      </c>
      <c r="O37" s="129"/>
      <c r="P37" s="130" t="s">
        <v>268</v>
      </c>
      <c r="Q37" s="130" t="s">
        <v>269</v>
      </c>
      <c r="R37" s="650"/>
      <c r="S37" s="130" t="s">
        <v>268</v>
      </c>
      <c r="T37" s="130" t="s">
        <v>269</v>
      </c>
      <c r="U37" s="650"/>
      <c r="V37" s="130" t="s">
        <v>268</v>
      </c>
      <c r="W37" s="130" t="s">
        <v>269</v>
      </c>
      <c r="X37" s="129"/>
      <c r="Y37" s="130" t="s">
        <v>268</v>
      </c>
      <c r="Z37" s="130" t="s">
        <v>269</v>
      </c>
      <c r="AA37" s="129"/>
      <c r="AB37" s="130" t="s">
        <v>268</v>
      </c>
      <c r="AC37" s="130" t="s">
        <v>269</v>
      </c>
    </row>
    <row r="38" spans="1:29" x14ac:dyDescent="0.3">
      <c r="A38" s="117" t="s">
        <v>35</v>
      </c>
      <c r="B38" s="131" t="s">
        <v>36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</row>
    <row r="39" spans="1:29" ht="26.25" x14ac:dyDescent="0.4">
      <c r="A39" s="133">
        <v>1</v>
      </c>
      <c r="B39" s="114" t="s">
        <v>37</v>
      </c>
      <c r="C39" s="115">
        <v>1498.8310750000001</v>
      </c>
      <c r="D39" s="115">
        <v>182.496884118</v>
      </c>
      <c r="E39" s="115">
        <v>1174.943382212</v>
      </c>
      <c r="F39" s="115">
        <v>593.10652500000003</v>
      </c>
      <c r="G39" s="115">
        <v>463.11094014000003</v>
      </c>
      <c r="H39" s="115">
        <v>1452.897879224</v>
      </c>
      <c r="I39" s="115">
        <v>29.7395</v>
      </c>
      <c r="J39" s="115">
        <v>0</v>
      </c>
      <c r="K39" s="115">
        <v>0</v>
      </c>
      <c r="L39" s="115">
        <v>112.720275</v>
      </c>
      <c r="M39" s="115">
        <v>6.5209704420000003</v>
      </c>
      <c r="N39" s="115">
        <v>18.905108600999998</v>
      </c>
      <c r="O39" s="115">
        <v>167.02837506528101</v>
      </c>
      <c r="P39" s="115">
        <v>85.948012411999997</v>
      </c>
      <c r="Q39" s="115">
        <v>361.483677806</v>
      </c>
      <c r="R39" s="115">
        <v>27.606999999999999</v>
      </c>
      <c r="S39" s="115">
        <v>4.5265343999999999E-2</v>
      </c>
      <c r="T39" s="115">
        <v>0.496795616</v>
      </c>
      <c r="U39" s="115">
        <v>10.220499999999999</v>
      </c>
      <c r="V39" s="115">
        <v>0</v>
      </c>
      <c r="W39" s="115">
        <v>0.12659999999999999</v>
      </c>
      <c r="X39" s="115">
        <v>99.880399999999995</v>
      </c>
      <c r="Y39" s="115">
        <v>0</v>
      </c>
      <c r="Z39" s="115">
        <v>516.19452050200005</v>
      </c>
      <c r="AA39" s="115">
        <v>2539.1336500652801</v>
      </c>
      <c r="AB39" s="115">
        <f t="shared" ref="AB39:AC59" si="4">SUM(D39+G39+J39+M39+P39+S39+V39+Y39)</f>
        <v>738.12207245600007</v>
      </c>
      <c r="AC39" s="115">
        <f t="shared" si="4"/>
        <v>3525.0479639609998</v>
      </c>
    </row>
    <row r="40" spans="1:29" ht="52.5" x14ac:dyDescent="0.4">
      <c r="A40" s="133">
        <v>2</v>
      </c>
      <c r="B40" s="114" t="s">
        <v>38</v>
      </c>
      <c r="C40" s="115">
        <v>3225.5646400000001</v>
      </c>
      <c r="D40" s="115">
        <v>554.81835590499998</v>
      </c>
      <c r="E40" s="115">
        <v>2417.10769106</v>
      </c>
      <c r="F40" s="115">
        <v>1442.2573640000001</v>
      </c>
      <c r="G40" s="115">
        <v>611.07929302900004</v>
      </c>
      <c r="H40" s="115">
        <v>1841.206686689</v>
      </c>
      <c r="I40" s="115">
        <v>90.168199999999999</v>
      </c>
      <c r="J40" s="115">
        <v>0</v>
      </c>
      <c r="K40" s="115">
        <v>0</v>
      </c>
      <c r="L40" s="115">
        <v>157.030236</v>
      </c>
      <c r="M40" s="115">
        <v>1.8126376</v>
      </c>
      <c r="N40" s="115">
        <v>32.152948676000001</v>
      </c>
      <c r="O40" s="115">
        <v>575.38957708517205</v>
      </c>
      <c r="P40" s="115">
        <v>89.455774899999994</v>
      </c>
      <c r="Q40" s="115">
        <v>389.29551429000003</v>
      </c>
      <c r="R40" s="115">
        <v>41.464100000000002</v>
      </c>
      <c r="S40" s="115">
        <v>1.37</v>
      </c>
      <c r="T40" s="115">
        <v>2.0854900000000001</v>
      </c>
      <c r="U40" s="115">
        <v>44.728299999999997</v>
      </c>
      <c r="V40" s="115">
        <v>6.6E-3</v>
      </c>
      <c r="W40" s="115">
        <v>0.40405000000000002</v>
      </c>
      <c r="X40" s="115">
        <v>309.8091</v>
      </c>
      <c r="Y40" s="115">
        <v>9.1545964999997196</v>
      </c>
      <c r="Z40" s="115">
        <v>19.971752449999698</v>
      </c>
      <c r="AA40" s="115">
        <v>5886.4115170851701</v>
      </c>
      <c r="AB40" s="115">
        <f t="shared" si="4"/>
        <v>1267.6972579339997</v>
      </c>
      <c r="AC40" s="115">
        <f t="shared" si="4"/>
        <v>4702.2241331650002</v>
      </c>
    </row>
    <row r="41" spans="1:29" ht="52.5" x14ac:dyDescent="0.4">
      <c r="A41" s="133">
        <v>3</v>
      </c>
      <c r="B41" s="114" t="s">
        <v>39</v>
      </c>
      <c r="C41" s="115">
        <v>654.82705999999996</v>
      </c>
      <c r="D41" s="115">
        <v>523.73099999999999</v>
      </c>
      <c r="E41" s="115">
        <v>1564.19384886128</v>
      </c>
      <c r="F41" s="115">
        <v>1047.0153</v>
      </c>
      <c r="G41" s="115">
        <v>672.49249999999995</v>
      </c>
      <c r="H41" s="115">
        <v>2511.21963325348</v>
      </c>
      <c r="I41" s="115">
        <v>10.1473</v>
      </c>
      <c r="J41" s="115">
        <v>18.910499999999999</v>
      </c>
      <c r="K41" s="115">
        <v>18.910499999999999</v>
      </c>
      <c r="L41" s="115">
        <v>85.550095999999996</v>
      </c>
      <c r="M41" s="115">
        <v>0</v>
      </c>
      <c r="N41" s="115">
        <v>1.1000000000000001E-3</v>
      </c>
      <c r="O41" s="115">
        <v>518.73803746686599</v>
      </c>
      <c r="P41" s="115">
        <v>0</v>
      </c>
      <c r="Q41" s="115">
        <v>1.0745</v>
      </c>
      <c r="R41" s="115">
        <v>4.3022</v>
      </c>
      <c r="S41" s="115">
        <v>0</v>
      </c>
      <c r="T41" s="115">
        <v>0</v>
      </c>
      <c r="U41" s="115">
        <v>3.9325000000000001</v>
      </c>
      <c r="V41" s="115">
        <v>0</v>
      </c>
      <c r="W41" s="115">
        <v>0.75</v>
      </c>
      <c r="X41" s="115">
        <v>156.2465</v>
      </c>
      <c r="Y41" s="115">
        <v>225.09630000000001</v>
      </c>
      <c r="Z41" s="115">
        <v>369.92689999999999</v>
      </c>
      <c r="AA41" s="115">
        <v>2480.7589934668699</v>
      </c>
      <c r="AB41" s="115">
        <f t="shared" si="4"/>
        <v>1440.2302999999999</v>
      </c>
      <c r="AC41" s="115">
        <f t="shared" si="4"/>
        <v>4466.0764821147604</v>
      </c>
    </row>
    <row r="42" spans="1:29" ht="52.5" x14ac:dyDescent="0.4">
      <c r="A42" s="133">
        <v>4</v>
      </c>
      <c r="B42" s="114" t="s">
        <v>40</v>
      </c>
      <c r="C42" s="115">
        <v>141.66215</v>
      </c>
      <c r="D42" s="115">
        <v>31.244900000000001</v>
      </c>
      <c r="E42" s="115">
        <v>116.33405</v>
      </c>
      <c r="F42" s="115">
        <v>176.72900000000001</v>
      </c>
      <c r="G42" s="115">
        <v>39.733759999999997</v>
      </c>
      <c r="H42" s="115">
        <v>154.33865</v>
      </c>
      <c r="I42" s="115">
        <v>0</v>
      </c>
      <c r="J42" s="115">
        <v>0</v>
      </c>
      <c r="K42" s="115">
        <v>0</v>
      </c>
      <c r="L42" s="115">
        <v>8.2716999999999992</v>
      </c>
      <c r="M42" s="115">
        <v>0</v>
      </c>
      <c r="N42" s="115">
        <v>3.2039999999999999E-2</v>
      </c>
      <c r="O42" s="115">
        <v>44.851999999999997</v>
      </c>
      <c r="P42" s="115">
        <v>0.33357999999999999</v>
      </c>
      <c r="Q42" s="115">
        <v>0.89083000000000001</v>
      </c>
      <c r="R42" s="115">
        <v>1.06</v>
      </c>
      <c r="S42" s="115">
        <v>0</v>
      </c>
      <c r="T42" s="115">
        <v>0</v>
      </c>
      <c r="U42" s="115">
        <v>0.63</v>
      </c>
      <c r="V42" s="115">
        <v>0</v>
      </c>
      <c r="W42" s="115">
        <v>0</v>
      </c>
      <c r="X42" s="115">
        <v>1.37</v>
      </c>
      <c r="Y42" s="115">
        <v>0</v>
      </c>
      <c r="Z42" s="115">
        <v>0</v>
      </c>
      <c r="AA42" s="115">
        <v>374.57485000000003</v>
      </c>
      <c r="AB42" s="115">
        <f t="shared" si="4"/>
        <v>71.312239999999989</v>
      </c>
      <c r="AC42" s="115">
        <f t="shared" si="4"/>
        <v>271.59557000000001</v>
      </c>
    </row>
    <row r="43" spans="1:29" ht="52.5" x14ac:dyDescent="0.4">
      <c r="A43" s="133">
        <v>5</v>
      </c>
      <c r="B43" s="114" t="s">
        <v>41</v>
      </c>
      <c r="C43" s="115">
        <v>80.707899999999995</v>
      </c>
      <c r="D43" s="115">
        <v>14.893879999999999</v>
      </c>
      <c r="E43" s="115">
        <v>51.203735100000003</v>
      </c>
      <c r="F43" s="115">
        <v>82.664150000000006</v>
      </c>
      <c r="G43" s="115">
        <v>58.573490200000002</v>
      </c>
      <c r="H43" s="115">
        <v>150.23371779999999</v>
      </c>
      <c r="I43" s="115">
        <v>0</v>
      </c>
      <c r="J43" s="115">
        <v>0</v>
      </c>
      <c r="K43" s="115">
        <v>0</v>
      </c>
      <c r="L43" s="115">
        <v>2.8288500000000001</v>
      </c>
      <c r="M43" s="115">
        <v>2.4500000000000001E-2</v>
      </c>
      <c r="N43" s="115">
        <v>0.17615</v>
      </c>
      <c r="O43" s="115">
        <v>35.406799999999997</v>
      </c>
      <c r="P43" s="115">
        <v>6.306</v>
      </c>
      <c r="Q43" s="115">
        <v>24.3070649</v>
      </c>
      <c r="R43" s="115">
        <v>1.008</v>
      </c>
      <c r="S43" s="115">
        <v>0</v>
      </c>
      <c r="T43" s="115">
        <v>0</v>
      </c>
      <c r="U43" s="115">
        <v>2.0619999999999998</v>
      </c>
      <c r="V43" s="115">
        <v>0</v>
      </c>
      <c r="W43" s="115">
        <v>0</v>
      </c>
      <c r="X43" s="115">
        <v>20.124400000000001</v>
      </c>
      <c r="Y43" s="115">
        <v>0</v>
      </c>
      <c r="Z43" s="115">
        <v>0</v>
      </c>
      <c r="AA43" s="115">
        <v>224.8021</v>
      </c>
      <c r="AB43" s="115">
        <f t="shared" si="4"/>
        <v>79.797870200000006</v>
      </c>
      <c r="AC43" s="115">
        <f t="shared" si="4"/>
        <v>225.92066779999999</v>
      </c>
    </row>
    <row r="44" spans="1:29" ht="52.5" x14ac:dyDescent="0.4">
      <c r="A44" s="133">
        <v>6</v>
      </c>
      <c r="B44" s="114" t="s">
        <v>42</v>
      </c>
      <c r="C44" s="115">
        <v>65.480850000000004</v>
      </c>
      <c r="D44" s="115">
        <v>0</v>
      </c>
      <c r="E44" s="115">
        <v>0.58919999999999995</v>
      </c>
      <c r="F44" s="115">
        <v>39.173749999999998</v>
      </c>
      <c r="G44" s="115">
        <v>0</v>
      </c>
      <c r="H44" s="115">
        <v>3.3174999999999999</v>
      </c>
      <c r="I44" s="115">
        <v>0</v>
      </c>
      <c r="J44" s="115">
        <v>0</v>
      </c>
      <c r="K44" s="115">
        <v>0</v>
      </c>
      <c r="L44" s="115">
        <v>1.8412500000000001</v>
      </c>
      <c r="M44" s="115">
        <v>0</v>
      </c>
      <c r="N44" s="115">
        <v>0.2</v>
      </c>
      <c r="O44" s="115">
        <v>30.0318</v>
      </c>
      <c r="P44" s="115">
        <v>0</v>
      </c>
      <c r="Q44" s="115">
        <v>2.92</v>
      </c>
      <c r="R44" s="115">
        <v>0</v>
      </c>
      <c r="S44" s="115">
        <v>0</v>
      </c>
      <c r="T44" s="115">
        <v>0</v>
      </c>
      <c r="U44" s="115">
        <v>0.28000000000000003</v>
      </c>
      <c r="V44" s="115">
        <v>0</v>
      </c>
      <c r="W44" s="115">
        <v>0</v>
      </c>
      <c r="X44" s="115">
        <v>9.1807999999999996</v>
      </c>
      <c r="Y44" s="115">
        <v>0</v>
      </c>
      <c r="Z44" s="115">
        <v>0</v>
      </c>
      <c r="AA44" s="115">
        <v>145.98845</v>
      </c>
      <c r="AB44" s="115">
        <f t="shared" si="4"/>
        <v>0</v>
      </c>
      <c r="AC44" s="115">
        <f t="shared" si="4"/>
        <v>7.0266999999999999</v>
      </c>
    </row>
    <row r="45" spans="1:29" ht="26.25" x14ac:dyDescent="0.4">
      <c r="A45" s="133">
        <v>7</v>
      </c>
      <c r="B45" s="114" t="s">
        <v>43</v>
      </c>
      <c r="C45" s="115">
        <v>798.60518000000002</v>
      </c>
      <c r="D45" s="115">
        <v>402.3888</v>
      </c>
      <c r="E45" s="115">
        <v>1723.08629</v>
      </c>
      <c r="F45" s="115">
        <v>1394.2648999999999</v>
      </c>
      <c r="G45" s="115">
        <v>673.13481999999999</v>
      </c>
      <c r="H45" s="115">
        <v>1880.53667</v>
      </c>
      <c r="I45" s="115">
        <v>5.4172000000000002</v>
      </c>
      <c r="J45" s="115">
        <v>0</v>
      </c>
      <c r="K45" s="115">
        <v>0</v>
      </c>
      <c r="L45" s="115">
        <v>18.572635999999999</v>
      </c>
      <c r="M45" s="115">
        <v>0.58711999999999998</v>
      </c>
      <c r="N45" s="115">
        <v>2.3762699999999999</v>
      </c>
      <c r="O45" s="115">
        <v>90.555308168507494</v>
      </c>
      <c r="P45" s="115">
        <v>11.02148</v>
      </c>
      <c r="Q45" s="115">
        <v>39.29992</v>
      </c>
      <c r="R45" s="115">
        <v>12.809100000000001</v>
      </c>
      <c r="S45" s="115">
        <v>0</v>
      </c>
      <c r="T45" s="115">
        <v>0</v>
      </c>
      <c r="U45" s="115">
        <v>14.968299999999999</v>
      </c>
      <c r="V45" s="115">
        <v>0</v>
      </c>
      <c r="W45" s="115">
        <v>0</v>
      </c>
      <c r="X45" s="115">
        <v>48.267400000000002</v>
      </c>
      <c r="Y45" s="115">
        <v>0.91320999999999997</v>
      </c>
      <c r="Z45" s="115">
        <v>3.3287399999999998</v>
      </c>
      <c r="AA45" s="115">
        <v>2383.4600241685098</v>
      </c>
      <c r="AB45" s="115">
        <f t="shared" si="4"/>
        <v>1088.0454299999999</v>
      </c>
      <c r="AC45" s="115">
        <f t="shared" si="4"/>
        <v>3648.6278899999998</v>
      </c>
    </row>
    <row r="46" spans="1:29" ht="26.25" x14ac:dyDescent="0.4">
      <c r="A46" s="133">
        <v>8</v>
      </c>
      <c r="B46" s="114" t="s">
        <v>44</v>
      </c>
      <c r="C46" s="115">
        <v>43.844949999999997</v>
      </c>
      <c r="D46" s="115">
        <v>7.27</v>
      </c>
      <c r="E46" s="115">
        <v>132.46</v>
      </c>
      <c r="F46" s="115">
        <v>32.051250000000003</v>
      </c>
      <c r="G46" s="115">
        <v>2.73</v>
      </c>
      <c r="H46" s="115">
        <v>58.58</v>
      </c>
      <c r="I46" s="115">
        <v>0</v>
      </c>
      <c r="J46" s="115">
        <v>0</v>
      </c>
      <c r="K46" s="115">
        <v>0</v>
      </c>
      <c r="L46" s="115">
        <v>2.38375</v>
      </c>
      <c r="M46" s="115">
        <v>0.23</v>
      </c>
      <c r="N46" s="115">
        <v>1.1299999999999999</v>
      </c>
      <c r="O46" s="115">
        <v>26.94</v>
      </c>
      <c r="P46" s="115">
        <v>3.32</v>
      </c>
      <c r="Q46" s="115">
        <v>18.16</v>
      </c>
      <c r="R46" s="115">
        <v>0.53</v>
      </c>
      <c r="S46" s="115">
        <v>0</v>
      </c>
      <c r="T46" s="115">
        <v>0</v>
      </c>
      <c r="U46" s="115">
        <v>0.26</v>
      </c>
      <c r="V46" s="115">
        <v>0</v>
      </c>
      <c r="W46" s="115">
        <v>0</v>
      </c>
      <c r="X46" s="115">
        <v>0</v>
      </c>
      <c r="Y46" s="115">
        <v>2.0099999999999998</v>
      </c>
      <c r="Z46" s="115">
        <v>71.540000000000006</v>
      </c>
      <c r="AA46" s="115">
        <v>106.00995</v>
      </c>
      <c r="AB46" s="115">
        <f t="shared" si="4"/>
        <v>15.56</v>
      </c>
      <c r="AC46" s="115">
        <f t="shared" si="4"/>
        <v>281.87</v>
      </c>
    </row>
    <row r="47" spans="1:29" ht="52.5" x14ac:dyDescent="0.4">
      <c r="A47" s="133">
        <v>9</v>
      </c>
      <c r="B47" s="114" t="s">
        <v>45</v>
      </c>
      <c r="C47" s="115">
        <v>193.267675</v>
      </c>
      <c r="D47" s="115">
        <v>0</v>
      </c>
      <c r="E47" s="115">
        <v>171.5943</v>
      </c>
      <c r="F47" s="115">
        <v>197.47395</v>
      </c>
      <c r="G47" s="115">
        <v>2.3921999999999999</v>
      </c>
      <c r="H47" s="115">
        <v>63.602200000000003</v>
      </c>
      <c r="I47" s="115">
        <v>2</v>
      </c>
      <c r="J47" s="115">
        <v>0.89429999999999998</v>
      </c>
      <c r="K47" s="115">
        <v>0.89429999999999998</v>
      </c>
      <c r="L47" s="115">
        <v>10.04355</v>
      </c>
      <c r="M47" s="115">
        <v>0.20499999999999999</v>
      </c>
      <c r="N47" s="115">
        <v>0.56779999999999997</v>
      </c>
      <c r="O47" s="115">
        <v>51.121058689637202</v>
      </c>
      <c r="P47" s="115">
        <v>6.9805999999999999</v>
      </c>
      <c r="Q47" s="115">
        <v>68.898700000000005</v>
      </c>
      <c r="R47" s="115">
        <v>2.9449999999999998</v>
      </c>
      <c r="S47" s="115">
        <v>0</v>
      </c>
      <c r="T47" s="115">
        <v>0</v>
      </c>
      <c r="U47" s="115">
        <v>3.8098999999999998</v>
      </c>
      <c r="V47" s="115">
        <v>0</v>
      </c>
      <c r="W47" s="115">
        <v>0</v>
      </c>
      <c r="X47" s="115">
        <v>33.034399999999998</v>
      </c>
      <c r="Y47" s="115">
        <v>2.75E-2</v>
      </c>
      <c r="Z47" s="115">
        <v>1.0378000000000001</v>
      </c>
      <c r="AA47" s="115">
        <v>493.69553368963699</v>
      </c>
      <c r="AB47" s="115">
        <f t="shared" si="4"/>
        <v>10.499599999999999</v>
      </c>
      <c r="AC47" s="115">
        <f t="shared" si="4"/>
        <v>306.5951</v>
      </c>
    </row>
    <row r="48" spans="1:29" ht="52.5" x14ac:dyDescent="0.4">
      <c r="A48" s="133">
        <v>10</v>
      </c>
      <c r="B48" s="114" t="s">
        <v>46</v>
      </c>
      <c r="C48" s="115">
        <v>194.08087499999999</v>
      </c>
      <c r="D48" s="115">
        <v>0</v>
      </c>
      <c r="E48" s="115">
        <v>0</v>
      </c>
      <c r="F48" s="115">
        <v>101.156775</v>
      </c>
      <c r="G48" s="115">
        <v>0</v>
      </c>
      <c r="H48" s="115">
        <v>80.026799999999994</v>
      </c>
      <c r="I48" s="115">
        <v>5.2</v>
      </c>
      <c r="J48" s="115">
        <v>0</v>
      </c>
      <c r="K48" s="115">
        <v>2.5057999999999998</v>
      </c>
      <c r="L48" s="115">
        <v>5.3139250000000002</v>
      </c>
      <c r="M48" s="115">
        <v>0</v>
      </c>
      <c r="N48" s="115">
        <v>0</v>
      </c>
      <c r="O48" s="115">
        <v>19.483732435263899</v>
      </c>
      <c r="P48" s="115">
        <v>0</v>
      </c>
      <c r="Q48" s="115">
        <v>0</v>
      </c>
      <c r="R48" s="115">
        <v>1.7595000000000001</v>
      </c>
      <c r="S48" s="115">
        <v>0</v>
      </c>
      <c r="T48" s="115">
        <v>0</v>
      </c>
      <c r="U48" s="115">
        <v>2.6192000000000002</v>
      </c>
      <c r="V48" s="115">
        <v>0</v>
      </c>
      <c r="W48" s="115">
        <v>0</v>
      </c>
      <c r="X48" s="115">
        <v>12.745100000000001</v>
      </c>
      <c r="Y48" s="115">
        <v>0</v>
      </c>
      <c r="Z48" s="115">
        <v>0</v>
      </c>
      <c r="AA48" s="115">
        <v>342.35910743526398</v>
      </c>
      <c r="AB48" s="115">
        <f>SUM(D48+G48+J48+M48+P48+S48+V48+Y48)</f>
        <v>0</v>
      </c>
      <c r="AC48" s="115">
        <f>SUM(E48+H48+K48+N48+Q48+T48+W48+Z48)</f>
        <v>82.532599999999988</v>
      </c>
    </row>
    <row r="49" spans="1:29" ht="26.25" x14ac:dyDescent="0.4">
      <c r="A49" s="133">
        <v>11</v>
      </c>
      <c r="B49" s="114" t="s">
        <v>47</v>
      </c>
      <c r="C49" s="115">
        <v>515.78710000000001</v>
      </c>
      <c r="D49" s="115">
        <v>172.1463</v>
      </c>
      <c r="E49" s="115">
        <v>605.64599999999996</v>
      </c>
      <c r="F49" s="115">
        <v>690.36289999999997</v>
      </c>
      <c r="G49" s="115">
        <v>63.524999999999999</v>
      </c>
      <c r="H49" s="115">
        <v>545.96</v>
      </c>
      <c r="I49" s="115">
        <v>0</v>
      </c>
      <c r="J49" s="115">
        <v>0</v>
      </c>
      <c r="K49" s="115">
        <v>0</v>
      </c>
      <c r="L49" s="115">
        <v>3.1602000000000001</v>
      </c>
      <c r="M49" s="115">
        <v>0.1124</v>
      </c>
      <c r="N49" s="115">
        <v>0.3624</v>
      </c>
      <c r="O49" s="115">
        <v>8.4411000000000005</v>
      </c>
      <c r="P49" s="115">
        <v>0.49080000000000001</v>
      </c>
      <c r="Q49" s="115">
        <v>1.5207999999999999</v>
      </c>
      <c r="R49" s="115">
        <v>5.8517999999999999</v>
      </c>
      <c r="S49" s="115">
        <v>0</v>
      </c>
      <c r="T49" s="115">
        <v>0</v>
      </c>
      <c r="U49" s="115">
        <v>10.1911</v>
      </c>
      <c r="V49" s="115">
        <v>0</v>
      </c>
      <c r="W49" s="115">
        <v>0</v>
      </c>
      <c r="X49" s="115">
        <v>23.32</v>
      </c>
      <c r="Y49" s="115">
        <v>2.0594999999999999</v>
      </c>
      <c r="Z49" s="115">
        <v>9.9466999999999999</v>
      </c>
      <c r="AA49" s="115">
        <v>1257.1142</v>
      </c>
      <c r="AB49" s="115">
        <f t="shared" si="4"/>
        <v>238.334</v>
      </c>
      <c r="AC49" s="115">
        <f t="shared" si="4"/>
        <v>1163.4358999999999</v>
      </c>
    </row>
    <row r="50" spans="1:29" ht="52.5" x14ac:dyDescent="0.4">
      <c r="A50" s="133">
        <v>12</v>
      </c>
      <c r="B50" s="114" t="s">
        <v>48</v>
      </c>
      <c r="C50" s="115">
        <v>192.946</v>
      </c>
      <c r="D50" s="115">
        <v>215.54</v>
      </c>
      <c r="E50" s="115">
        <v>872.36</v>
      </c>
      <c r="F50" s="115">
        <v>359.71870000000001</v>
      </c>
      <c r="G50" s="115">
        <v>616.28</v>
      </c>
      <c r="H50" s="115">
        <v>2637.4</v>
      </c>
      <c r="I50" s="115">
        <v>0.84730000000000005</v>
      </c>
      <c r="J50" s="115">
        <v>0</v>
      </c>
      <c r="K50" s="115">
        <v>0</v>
      </c>
      <c r="L50" s="115">
        <v>12.6234</v>
      </c>
      <c r="M50" s="115">
        <v>0.09</v>
      </c>
      <c r="N50" s="115">
        <v>2.41</v>
      </c>
      <c r="O50" s="115">
        <v>95.240025404532901</v>
      </c>
      <c r="P50" s="115">
        <v>3.82</v>
      </c>
      <c r="Q50" s="115">
        <v>16.38</v>
      </c>
      <c r="R50" s="115">
        <v>5.4989999999999997</v>
      </c>
      <c r="S50" s="115">
        <v>0.71</v>
      </c>
      <c r="T50" s="115">
        <v>6.48</v>
      </c>
      <c r="U50" s="115">
        <v>3.6164999999999998</v>
      </c>
      <c r="V50" s="115">
        <v>0</v>
      </c>
      <c r="W50" s="115">
        <v>0</v>
      </c>
      <c r="X50" s="115">
        <v>6.6059999999999999</v>
      </c>
      <c r="Y50" s="115">
        <v>0.23</v>
      </c>
      <c r="Z50" s="115">
        <v>4.43</v>
      </c>
      <c r="AA50" s="115">
        <v>677.09692540453295</v>
      </c>
      <c r="AB50" s="115">
        <f t="shared" si="4"/>
        <v>836.67000000000007</v>
      </c>
      <c r="AC50" s="115">
        <f t="shared" si="4"/>
        <v>3539.46</v>
      </c>
    </row>
    <row r="51" spans="1:29" ht="78.75" x14ac:dyDescent="0.4">
      <c r="A51" s="133">
        <v>13</v>
      </c>
      <c r="B51" s="114" t="s">
        <v>49</v>
      </c>
      <c r="C51" s="115">
        <v>62.644100000000002</v>
      </c>
      <c r="D51" s="115">
        <v>49.716900000000003</v>
      </c>
      <c r="E51" s="115">
        <v>177.65979999999999</v>
      </c>
      <c r="F51" s="115">
        <v>112.1421</v>
      </c>
      <c r="G51" s="115">
        <v>169.3374</v>
      </c>
      <c r="H51" s="115">
        <v>654.75340000000006</v>
      </c>
      <c r="I51" s="115">
        <v>0</v>
      </c>
      <c r="J51" s="115">
        <v>0</v>
      </c>
      <c r="K51" s="115">
        <v>0</v>
      </c>
      <c r="L51" s="115">
        <v>7.6692</v>
      </c>
      <c r="M51" s="115">
        <v>4.3299999999999998E-2</v>
      </c>
      <c r="N51" s="115">
        <v>0.22559999999999999</v>
      </c>
      <c r="O51" s="115">
        <v>22.1829</v>
      </c>
      <c r="P51" s="115">
        <v>3.2984</v>
      </c>
      <c r="Q51" s="115">
        <v>10.536899999999999</v>
      </c>
      <c r="R51" s="115">
        <v>1.2327999999999999</v>
      </c>
      <c r="S51" s="115">
        <v>0</v>
      </c>
      <c r="T51" s="115">
        <v>0</v>
      </c>
      <c r="U51" s="115">
        <v>0.61899999999999999</v>
      </c>
      <c r="V51" s="115">
        <v>0</v>
      </c>
      <c r="W51" s="115">
        <v>0</v>
      </c>
      <c r="X51" s="115">
        <v>3.7084999999999999</v>
      </c>
      <c r="Y51" s="115">
        <v>1.5E-3</v>
      </c>
      <c r="Z51" s="115">
        <v>2.7900000000000001E-2</v>
      </c>
      <c r="AA51" s="115">
        <v>210.1986</v>
      </c>
      <c r="AB51" s="115">
        <f t="shared" si="4"/>
        <v>222.39749999999998</v>
      </c>
      <c r="AC51" s="115">
        <f t="shared" si="4"/>
        <v>843.20360000000005</v>
      </c>
    </row>
    <row r="52" spans="1:29" ht="26.25" x14ac:dyDescent="0.4">
      <c r="A52" s="133">
        <v>14</v>
      </c>
      <c r="B52" s="114" t="s">
        <v>50</v>
      </c>
      <c r="C52" s="115">
        <v>122.88187499999999</v>
      </c>
      <c r="D52" s="115">
        <v>43.96</v>
      </c>
      <c r="E52" s="115">
        <v>866.559723609</v>
      </c>
      <c r="F52" s="115">
        <v>1114.47325</v>
      </c>
      <c r="G52" s="115">
        <v>550.51</v>
      </c>
      <c r="H52" s="115">
        <v>3570.2329270639998</v>
      </c>
      <c r="I52" s="115">
        <v>0.67</v>
      </c>
      <c r="J52" s="115">
        <v>0</v>
      </c>
      <c r="K52" s="115">
        <v>0</v>
      </c>
      <c r="L52" s="115">
        <v>5.5587499999999999</v>
      </c>
      <c r="M52" s="115">
        <v>0</v>
      </c>
      <c r="N52" s="115">
        <v>0</v>
      </c>
      <c r="O52" s="115">
        <v>26.070554645718499</v>
      </c>
      <c r="P52" s="115">
        <v>0</v>
      </c>
      <c r="Q52" s="115">
        <v>1.48</v>
      </c>
      <c r="R52" s="115">
        <v>1.1234</v>
      </c>
      <c r="S52" s="115">
        <v>8.7100000000000009</v>
      </c>
      <c r="T52" s="115">
        <v>8.7100000000000009</v>
      </c>
      <c r="U52" s="115">
        <v>2.2040999999999999</v>
      </c>
      <c r="V52" s="115">
        <v>0</v>
      </c>
      <c r="W52" s="115">
        <v>0</v>
      </c>
      <c r="X52" s="115">
        <v>6.0938999999999997</v>
      </c>
      <c r="Y52" s="115">
        <v>0</v>
      </c>
      <c r="Z52" s="115">
        <v>0</v>
      </c>
      <c r="AA52" s="115">
        <v>1279.07582964572</v>
      </c>
      <c r="AB52" s="115">
        <f t="shared" si="4"/>
        <v>603.18000000000006</v>
      </c>
      <c r="AC52" s="115">
        <f t="shared" si="4"/>
        <v>4446.9826506729996</v>
      </c>
    </row>
    <row r="53" spans="1:29" ht="26.25" x14ac:dyDescent="0.4">
      <c r="A53" s="133">
        <v>15</v>
      </c>
      <c r="B53" s="119" t="s">
        <v>51</v>
      </c>
      <c r="C53" s="115">
        <v>2143.1315</v>
      </c>
      <c r="D53" s="115">
        <v>688.12796009623503</v>
      </c>
      <c r="E53" s="115">
        <v>2530.7651213347399</v>
      </c>
      <c r="F53" s="115">
        <v>2157.2247400000001</v>
      </c>
      <c r="G53" s="115">
        <v>891.93631092407202</v>
      </c>
      <c r="H53" s="115">
        <v>4126.3442519760201</v>
      </c>
      <c r="I53" s="115">
        <v>39.947859999999999</v>
      </c>
      <c r="J53" s="115">
        <v>0</v>
      </c>
      <c r="K53" s="115">
        <v>0</v>
      </c>
      <c r="L53" s="115">
        <v>61.813119999999998</v>
      </c>
      <c r="M53" s="115">
        <v>0</v>
      </c>
      <c r="N53" s="115">
        <v>8.4646100000000002E-2</v>
      </c>
      <c r="O53" s="115">
        <v>661.37223959958999</v>
      </c>
      <c r="P53" s="115">
        <v>19.2115589</v>
      </c>
      <c r="Q53" s="115">
        <v>598.50405409999996</v>
      </c>
      <c r="R53" s="115">
        <v>24.096599999999999</v>
      </c>
      <c r="S53" s="115">
        <v>0</v>
      </c>
      <c r="T53" s="115">
        <v>0</v>
      </c>
      <c r="U53" s="115">
        <v>25.59</v>
      </c>
      <c r="V53" s="115">
        <v>0</v>
      </c>
      <c r="W53" s="115">
        <v>0</v>
      </c>
      <c r="X53" s="115">
        <v>72.355699999999999</v>
      </c>
      <c r="Y53" s="115">
        <v>9.7640000000000005E-2</v>
      </c>
      <c r="Z53" s="115">
        <v>0.87311000000000005</v>
      </c>
      <c r="AA53" s="115">
        <v>5185.5317595995903</v>
      </c>
      <c r="AB53" s="115">
        <f t="shared" si="4"/>
        <v>1599.3734699203069</v>
      </c>
      <c r="AC53" s="115">
        <f t="shared" si="4"/>
        <v>7256.5711835107604</v>
      </c>
    </row>
    <row r="54" spans="1:29" ht="26.25" x14ac:dyDescent="0.4">
      <c r="A54" s="133">
        <v>16</v>
      </c>
      <c r="B54" s="119" t="s">
        <v>52</v>
      </c>
      <c r="C54" s="115">
        <v>1305.5471</v>
      </c>
      <c r="D54" s="115">
        <v>309.58773341599999</v>
      </c>
      <c r="E54" s="115">
        <v>1022.139693866</v>
      </c>
      <c r="F54" s="115">
        <v>446.04160000000002</v>
      </c>
      <c r="G54" s="115">
        <v>331.49517629204001</v>
      </c>
      <c r="H54" s="115">
        <v>1317.4003085147899</v>
      </c>
      <c r="I54" s="115">
        <v>46.0824</v>
      </c>
      <c r="J54" s="115">
        <v>0</v>
      </c>
      <c r="K54" s="115">
        <v>0</v>
      </c>
      <c r="L54" s="115">
        <v>93.849100000000007</v>
      </c>
      <c r="M54" s="115">
        <v>0</v>
      </c>
      <c r="N54" s="115">
        <v>10.4988226</v>
      </c>
      <c r="O54" s="115">
        <v>368.73244551053898</v>
      </c>
      <c r="P54" s="115">
        <v>0</v>
      </c>
      <c r="Q54" s="115">
        <v>27.840298199999999</v>
      </c>
      <c r="R54" s="115">
        <v>14.938800000000001</v>
      </c>
      <c r="S54" s="115">
        <v>0</v>
      </c>
      <c r="T54" s="115">
        <v>0</v>
      </c>
      <c r="U54" s="115">
        <v>15.719200000000001</v>
      </c>
      <c r="V54" s="115">
        <v>0</v>
      </c>
      <c r="W54" s="115">
        <v>0</v>
      </c>
      <c r="X54" s="115">
        <v>136.19730000000001</v>
      </c>
      <c r="Y54" s="115">
        <v>0</v>
      </c>
      <c r="Z54" s="115">
        <v>161.58492000000001</v>
      </c>
      <c r="AA54" s="115">
        <v>2427.10794551054</v>
      </c>
      <c r="AB54" s="115">
        <f t="shared" si="4"/>
        <v>641.08290970804001</v>
      </c>
      <c r="AC54" s="115">
        <f t="shared" si="4"/>
        <v>2539.4640431807893</v>
      </c>
    </row>
    <row r="55" spans="1:29" ht="26.25" x14ac:dyDescent="0.4">
      <c r="A55" s="133">
        <v>17</v>
      </c>
      <c r="B55" s="119" t="s">
        <v>53</v>
      </c>
      <c r="C55" s="115">
        <v>2290.7163</v>
      </c>
      <c r="D55" s="115">
        <v>0</v>
      </c>
      <c r="E55" s="115">
        <v>11076.521009833999</v>
      </c>
      <c r="F55" s="115">
        <v>3822.1289000000002</v>
      </c>
      <c r="G55" s="115">
        <v>0</v>
      </c>
      <c r="H55" s="115">
        <v>6688.7028074070004</v>
      </c>
      <c r="I55" s="115">
        <v>71.983750000000001</v>
      </c>
      <c r="J55" s="115">
        <v>0</v>
      </c>
      <c r="K55" s="115">
        <v>9.5189749530000007</v>
      </c>
      <c r="L55" s="115">
        <v>73.638800000000003</v>
      </c>
      <c r="M55" s="115">
        <v>0</v>
      </c>
      <c r="N55" s="115">
        <v>5.0007720669999998</v>
      </c>
      <c r="O55" s="115">
        <v>412.77683696473702</v>
      </c>
      <c r="P55" s="115">
        <v>0</v>
      </c>
      <c r="Q55" s="115">
        <v>117.88681415000001</v>
      </c>
      <c r="R55" s="115">
        <v>29.127700000000001</v>
      </c>
      <c r="S55" s="115">
        <v>0</v>
      </c>
      <c r="T55" s="115">
        <v>0</v>
      </c>
      <c r="U55" s="115">
        <v>46.880400000000002</v>
      </c>
      <c r="V55" s="115">
        <v>0</v>
      </c>
      <c r="W55" s="115">
        <v>0</v>
      </c>
      <c r="X55" s="115">
        <v>132.3877</v>
      </c>
      <c r="Y55" s="115">
        <v>0</v>
      </c>
      <c r="Z55" s="115">
        <v>178.294221217</v>
      </c>
      <c r="AA55" s="115">
        <v>6879.6403869647402</v>
      </c>
      <c r="AB55" s="115">
        <f t="shared" si="4"/>
        <v>0</v>
      </c>
      <c r="AC55" s="115">
        <f t="shared" si="4"/>
        <v>18075.924599627997</v>
      </c>
    </row>
    <row r="56" spans="1:29" ht="26.25" x14ac:dyDescent="0.4">
      <c r="A56" s="133">
        <v>18</v>
      </c>
      <c r="B56" s="119" t="s">
        <v>54</v>
      </c>
      <c r="C56" s="115">
        <v>336.65575000000001</v>
      </c>
      <c r="D56" s="115">
        <v>68.44</v>
      </c>
      <c r="E56" s="115">
        <v>808.93</v>
      </c>
      <c r="F56" s="115">
        <v>766.0951</v>
      </c>
      <c r="G56" s="115">
        <v>939.27</v>
      </c>
      <c r="H56" s="115">
        <v>5822.22</v>
      </c>
      <c r="I56" s="115">
        <v>8.9661500000000007</v>
      </c>
      <c r="J56" s="115">
        <v>0.45</v>
      </c>
      <c r="K56" s="115">
        <v>2.9</v>
      </c>
      <c r="L56" s="115">
        <v>18.96405</v>
      </c>
      <c r="M56" s="115">
        <v>0</v>
      </c>
      <c r="N56" s="115">
        <v>0</v>
      </c>
      <c r="O56" s="115">
        <v>53.993099999999998</v>
      </c>
      <c r="P56" s="115">
        <v>12.27</v>
      </c>
      <c r="Q56" s="115">
        <v>74.599999999999994</v>
      </c>
      <c r="R56" s="115">
        <v>3.1524000000000001</v>
      </c>
      <c r="S56" s="115">
        <v>0</v>
      </c>
      <c r="T56" s="115">
        <v>0</v>
      </c>
      <c r="U56" s="115">
        <v>6.1632999999999996</v>
      </c>
      <c r="V56" s="115">
        <v>0</v>
      </c>
      <c r="W56" s="115">
        <v>0</v>
      </c>
      <c r="X56" s="115">
        <v>17.786000000000001</v>
      </c>
      <c r="Y56" s="115">
        <v>1.39</v>
      </c>
      <c r="Z56" s="115">
        <v>5.01</v>
      </c>
      <c r="AA56" s="115">
        <v>1211.77585</v>
      </c>
      <c r="AB56" s="115">
        <f t="shared" si="4"/>
        <v>1021.82</v>
      </c>
      <c r="AC56" s="115">
        <f t="shared" si="4"/>
        <v>6713.6600000000008</v>
      </c>
    </row>
    <row r="57" spans="1:29" ht="26.25" x14ac:dyDescent="0.4">
      <c r="A57" s="133">
        <v>19</v>
      </c>
      <c r="B57" s="119" t="s">
        <v>55</v>
      </c>
      <c r="C57" s="115">
        <v>3.4</v>
      </c>
      <c r="D57" s="115">
        <v>23.740400000000001</v>
      </c>
      <c r="E57" s="115">
        <v>69.406400000000005</v>
      </c>
      <c r="F57" s="115">
        <v>7.43</v>
      </c>
      <c r="G57" s="115">
        <v>126.1071</v>
      </c>
      <c r="H57" s="115">
        <v>334.947</v>
      </c>
      <c r="I57" s="115">
        <v>0</v>
      </c>
      <c r="J57" s="115">
        <v>0</v>
      </c>
      <c r="K57" s="115">
        <v>0</v>
      </c>
      <c r="L57" s="115">
        <v>0.74</v>
      </c>
      <c r="M57" s="115">
        <v>0</v>
      </c>
      <c r="N57" s="115">
        <v>0</v>
      </c>
      <c r="O57" s="115">
        <v>1.21</v>
      </c>
      <c r="P57" s="115">
        <v>545.70410000000004</v>
      </c>
      <c r="Q57" s="115">
        <v>545.70410000000004</v>
      </c>
      <c r="R57" s="115">
        <v>2.5000000000000001E-2</v>
      </c>
      <c r="S57" s="115">
        <v>0</v>
      </c>
      <c r="T57" s="115">
        <v>0</v>
      </c>
      <c r="U57" s="115">
        <v>7.4999999999999997E-2</v>
      </c>
      <c r="V57" s="115">
        <v>0</v>
      </c>
      <c r="W57" s="115">
        <v>0</v>
      </c>
      <c r="X57" s="115">
        <v>0</v>
      </c>
      <c r="Y57" s="115">
        <v>105</v>
      </c>
      <c r="Z57" s="115">
        <v>105.1906</v>
      </c>
      <c r="AA57" s="115">
        <v>12.88</v>
      </c>
      <c r="AB57" s="115">
        <f t="shared" si="4"/>
        <v>800.55160000000001</v>
      </c>
      <c r="AC57" s="115">
        <f t="shared" si="4"/>
        <v>1055.2481</v>
      </c>
    </row>
    <row r="58" spans="1:29" ht="26.25" x14ac:dyDescent="0.4">
      <c r="A58" s="133">
        <v>20</v>
      </c>
      <c r="B58" s="119" t="s">
        <v>56</v>
      </c>
      <c r="C58" s="115">
        <v>6200.9485999999997</v>
      </c>
      <c r="D58" s="115">
        <v>282.25360000000001</v>
      </c>
      <c r="E58" s="115">
        <v>697.87230053899998</v>
      </c>
      <c r="F58" s="115">
        <v>1384.7500500000001</v>
      </c>
      <c r="G58" s="115">
        <v>105.32510000000001</v>
      </c>
      <c r="H58" s="115">
        <v>254.686368746</v>
      </c>
      <c r="I58" s="115">
        <v>0</v>
      </c>
      <c r="J58" s="115">
        <v>0.17</v>
      </c>
      <c r="K58" s="115">
        <v>0.51</v>
      </c>
      <c r="L58" s="115">
        <v>57.382750000000001</v>
      </c>
      <c r="M58" s="115">
        <v>2.8153822000000002</v>
      </c>
      <c r="N58" s="115">
        <v>4.9786294</v>
      </c>
      <c r="O58" s="115">
        <v>324.41120000000001</v>
      </c>
      <c r="P58" s="115">
        <v>20.575207800000001</v>
      </c>
      <c r="Q58" s="115">
        <v>48.766501699999999</v>
      </c>
      <c r="R58" s="115">
        <v>13.49</v>
      </c>
      <c r="S58" s="115">
        <v>0</v>
      </c>
      <c r="T58" s="115">
        <v>0</v>
      </c>
      <c r="U58" s="115">
        <v>46.758000000000003</v>
      </c>
      <c r="V58" s="115">
        <v>0</v>
      </c>
      <c r="W58" s="115">
        <v>0</v>
      </c>
      <c r="X58" s="115">
        <v>32.576000000000001</v>
      </c>
      <c r="Y58" s="115">
        <v>31.876490499999999</v>
      </c>
      <c r="Z58" s="115">
        <v>66.382496099999997</v>
      </c>
      <c r="AA58" s="115">
        <v>8060.3166000000001</v>
      </c>
      <c r="AB58" s="115">
        <f>SUM(D58+G58+J58+M58+P58+S58+V58+Y58)</f>
        <v>443.01578050000001</v>
      </c>
      <c r="AC58" s="115">
        <f>SUM(E58+H58+K58+N58+Q58+T58+W58+Z58)</f>
        <v>1073.1962964849999</v>
      </c>
    </row>
    <row r="59" spans="1:29" ht="26.25" x14ac:dyDescent="0.4">
      <c r="A59" s="133">
        <v>21</v>
      </c>
      <c r="B59" s="119" t="s">
        <v>57</v>
      </c>
      <c r="C59" s="115">
        <v>3.4</v>
      </c>
      <c r="D59" s="115">
        <v>188.71585053299501</v>
      </c>
      <c r="E59" s="115">
        <v>709.06158484497905</v>
      </c>
      <c r="F59" s="115">
        <v>1.78</v>
      </c>
      <c r="G59" s="115">
        <v>196.72775199549301</v>
      </c>
      <c r="H59" s="115">
        <v>789.02985359048705</v>
      </c>
      <c r="I59" s="115">
        <v>0</v>
      </c>
      <c r="J59" s="115">
        <v>0</v>
      </c>
      <c r="K59" s="115">
        <v>0</v>
      </c>
      <c r="L59" s="115">
        <v>0.5</v>
      </c>
      <c r="M59" s="115">
        <v>0</v>
      </c>
      <c r="N59" s="115">
        <v>0</v>
      </c>
      <c r="O59" s="115">
        <v>1.01</v>
      </c>
      <c r="P59" s="115">
        <v>23.735554251994198</v>
      </c>
      <c r="Q59" s="115">
        <v>92.154856723993106</v>
      </c>
      <c r="R59" s="115">
        <v>0</v>
      </c>
      <c r="S59" s="115">
        <v>4.4040080000000197</v>
      </c>
      <c r="T59" s="115">
        <v>8.6881015000000392</v>
      </c>
      <c r="U59" s="115">
        <v>0.05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6.74</v>
      </c>
      <c r="AB59" s="115">
        <f t="shared" si="4"/>
        <v>413.58316478048221</v>
      </c>
      <c r="AC59" s="115">
        <f t="shared" si="4"/>
        <v>1598.9343966594593</v>
      </c>
    </row>
    <row r="60" spans="1:29" ht="26.25" x14ac:dyDescent="0.4">
      <c r="A60" s="134"/>
      <c r="B60" s="118" t="s">
        <v>58</v>
      </c>
      <c r="C60" s="115">
        <f>SUM(C39:C59)</f>
        <v>20074.930679999998</v>
      </c>
      <c r="D60" s="115">
        <f t="shared" ref="D60:AC60" si="5">SUM(D39:D59)</f>
        <v>3759.0725640682294</v>
      </c>
      <c r="E60" s="115">
        <f t="shared" si="5"/>
        <v>26788.434131260994</v>
      </c>
      <c r="F60" s="115">
        <f t="shared" si="5"/>
        <v>15968.040304000004</v>
      </c>
      <c r="G60" s="115">
        <f t="shared" si="5"/>
        <v>6513.7608425806056</v>
      </c>
      <c r="H60" s="115">
        <f t="shared" si="5"/>
        <v>34937.636654264774</v>
      </c>
      <c r="I60" s="115">
        <f t="shared" si="5"/>
        <v>311.16966000000002</v>
      </c>
      <c r="J60" s="115">
        <f t="shared" si="5"/>
        <v>20.424800000000001</v>
      </c>
      <c r="K60" s="115">
        <f t="shared" si="5"/>
        <v>35.239574953000002</v>
      </c>
      <c r="L60" s="115">
        <f t="shared" si="5"/>
        <v>740.45563799999991</v>
      </c>
      <c r="M60" s="115">
        <f t="shared" si="5"/>
        <v>12.441310242</v>
      </c>
      <c r="N60" s="115">
        <f t="shared" si="5"/>
        <v>79.102287444000012</v>
      </c>
      <c r="O60" s="115">
        <f t="shared" si="5"/>
        <v>3534.9870910358454</v>
      </c>
      <c r="P60" s="115">
        <f t="shared" si="5"/>
        <v>832.47106826399431</v>
      </c>
      <c r="Q60" s="115">
        <f t="shared" si="5"/>
        <v>2441.7045318699925</v>
      </c>
      <c r="R60" s="115">
        <f t="shared" si="5"/>
        <v>192.02240000000003</v>
      </c>
      <c r="S60" s="115">
        <f t="shared" si="5"/>
        <v>15.239273344000019</v>
      </c>
      <c r="T60" s="115">
        <f t="shared" si="5"/>
        <v>26.460387116000042</v>
      </c>
      <c r="U60" s="115">
        <f t="shared" si="5"/>
        <v>241.37730000000002</v>
      </c>
      <c r="V60" s="115">
        <f t="shared" si="5"/>
        <v>6.6E-3</v>
      </c>
      <c r="W60" s="115">
        <f t="shared" si="5"/>
        <v>1.2806500000000001</v>
      </c>
      <c r="X60" s="115">
        <f t="shared" si="5"/>
        <v>1121.6892</v>
      </c>
      <c r="Y60" s="115">
        <f t="shared" si="5"/>
        <v>377.85673699999967</v>
      </c>
      <c r="Z60" s="115">
        <f t="shared" si="5"/>
        <v>1513.7396602689998</v>
      </c>
      <c r="AA60" s="115">
        <f t="shared" si="5"/>
        <v>42184.672273035845</v>
      </c>
      <c r="AB60" s="115">
        <f t="shared" si="5"/>
        <v>11531.27319549883</v>
      </c>
      <c r="AC60" s="115">
        <f t="shared" si="5"/>
        <v>65823.597877177759</v>
      </c>
    </row>
    <row r="61" spans="1:29" ht="26.25" x14ac:dyDescent="0.4">
      <c r="A61" s="134" t="s">
        <v>59</v>
      </c>
      <c r="B61" s="118" t="s">
        <v>60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1:29" ht="26.25" x14ac:dyDescent="0.4">
      <c r="A62" s="134">
        <v>1</v>
      </c>
      <c r="B62" s="118" t="s">
        <v>61</v>
      </c>
      <c r="C62" s="115">
        <v>11459.627245</v>
      </c>
      <c r="D62" s="115">
        <v>2020.1879068068599</v>
      </c>
      <c r="E62" s="115">
        <v>6335.0978632778597</v>
      </c>
      <c r="F62" s="115">
        <v>1763.1176250000001</v>
      </c>
      <c r="G62" s="115">
        <v>285.79257125999999</v>
      </c>
      <c r="H62" s="115">
        <v>1154.4526000000001</v>
      </c>
      <c r="I62" s="115">
        <v>0</v>
      </c>
      <c r="J62" s="115">
        <v>0</v>
      </c>
      <c r="K62" s="115">
        <v>0</v>
      </c>
      <c r="L62" s="115">
        <v>309.46323100000001</v>
      </c>
      <c r="M62" s="115">
        <v>3.5156999999999998</v>
      </c>
      <c r="N62" s="115">
        <v>24.888386722142901</v>
      </c>
      <c r="O62" s="115">
        <v>1157.0704544</v>
      </c>
      <c r="P62" s="115">
        <v>54.218905399999997</v>
      </c>
      <c r="Q62" s="115">
        <v>173.83</v>
      </c>
      <c r="R62" s="115">
        <v>79.301900000000003</v>
      </c>
      <c r="S62" s="115">
        <v>0</v>
      </c>
      <c r="T62" s="115">
        <v>0</v>
      </c>
      <c r="U62" s="115">
        <v>35.193899999999999</v>
      </c>
      <c r="V62" s="115">
        <v>3.2399999999999998E-2</v>
      </c>
      <c r="W62" s="115">
        <v>9.955E-2</v>
      </c>
      <c r="X62" s="115">
        <v>923.88879999999995</v>
      </c>
      <c r="Y62" s="115">
        <v>0</v>
      </c>
      <c r="Z62" s="115">
        <v>88.221599999999995</v>
      </c>
      <c r="AA62" s="115">
        <v>15727.6631554</v>
      </c>
      <c r="AB62" s="115">
        <f t="shared" ref="AB62:AC63" si="6">SUM(D62+G62+J62+M62+P62+S62+V62+Y62)</f>
        <v>2363.7474834668601</v>
      </c>
      <c r="AC62" s="115">
        <f t="shared" si="6"/>
        <v>7776.590000000002</v>
      </c>
    </row>
    <row r="63" spans="1:29" ht="26.25" x14ac:dyDescent="0.4">
      <c r="A63" s="133">
        <v>2</v>
      </c>
      <c r="B63" s="135" t="s">
        <v>62</v>
      </c>
      <c r="C63" s="115">
        <v>6922.1350000000002</v>
      </c>
      <c r="D63" s="115">
        <v>758.90200000000004</v>
      </c>
      <c r="E63" s="115">
        <v>3732.95299999999</v>
      </c>
      <c r="F63" s="115">
        <v>1108.1463000000001</v>
      </c>
      <c r="G63" s="115">
        <v>216.33</v>
      </c>
      <c r="H63" s="115">
        <v>861.66499999999996</v>
      </c>
      <c r="I63" s="115">
        <v>29.6524</v>
      </c>
      <c r="J63" s="115">
        <v>0</v>
      </c>
      <c r="K63" s="115">
        <v>0</v>
      </c>
      <c r="L63" s="115">
        <v>116.4248</v>
      </c>
      <c r="M63" s="115">
        <v>7.6349999999999998</v>
      </c>
      <c r="N63" s="115">
        <v>26.210999999999999</v>
      </c>
      <c r="O63" s="115">
        <v>301.38929999999999</v>
      </c>
      <c r="P63" s="115">
        <v>29.202000000000002</v>
      </c>
      <c r="Q63" s="115">
        <v>133.27600000000001</v>
      </c>
      <c r="R63" s="115">
        <v>90.517300000000006</v>
      </c>
      <c r="S63" s="115">
        <v>0</v>
      </c>
      <c r="T63" s="115">
        <v>0</v>
      </c>
      <c r="U63" s="115">
        <v>88.804100000000005</v>
      </c>
      <c r="V63" s="115">
        <v>2E-3</v>
      </c>
      <c r="W63" s="115">
        <v>0.307</v>
      </c>
      <c r="X63" s="115">
        <v>287.83370000000002</v>
      </c>
      <c r="Y63" s="115">
        <v>32.537999999999997</v>
      </c>
      <c r="Z63" s="115">
        <v>140.06200000000001</v>
      </c>
      <c r="AA63" s="115">
        <v>8944.9028999999991</v>
      </c>
      <c r="AB63" s="115">
        <f t="shared" si="6"/>
        <v>1044.6089999999999</v>
      </c>
      <c r="AC63" s="115">
        <f t="shared" si="6"/>
        <v>4894.4739999999892</v>
      </c>
    </row>
    <row r="64" spans="1:29" ht="26.25" x14ac:dyDescent="0.4">
      <c r="A64" s="134"/>
      <c r="B64" s="118" t="s">
        <v>63</v>
      </c>
      <c r="C64" s="115">
        <f t="shared" ref="C64:AC64" si="7">SUM(C62:C63)</f>
        <v>18381.762244999998</v>
      </c>
      <c r="D64" s="115">
        <f t="shared" si="7"/>
        <v>2779.0899068068602</v>
      </c>
      <c r="E64" s="115">
        <f t="shared" si="7"/>
        <v>10068.050863277849</v>
      </c>
      <c r="F64" s="115">
        <f t="shared" si="7"/>
        <v>2871.2639250000002</v>
      </c>
      <c r="G64" s="115">
        <f t="shared" si="7"/>
        <v>502.12257125999997</v>
      </c>
      <c r="H64" s="115">
        <f t="shared" si="7"/>
        <v>2016.1176</v>
      </c>
      <c r="I64" s="115">
        <f t="shared" si="7"/>
        <v>29.6524</v>
      </c>
      <c r="J64" s="115">
        <f t="shared" si="7"/>
        <v>0</v>
      </c>
      <c r="K64" s="115">
        <f t="shared" si="7"/>
        <v>0</v>
      </c>
      <c r="L64" s="115">
        <f t="shared" si="7"/>
        <v>425.88803100000001</v>
      </c>
      <c r="M64" s="115">
        <f t="shared" si="7"/>
        <v>11.150700000000001</v>
      </c>
      <c r="N64" s="115">
        <f t="shared" si="7"/>
        <v>51.099386722142896</v>
      </c>
      <c r="O64" s="115">
        <f t="shared" si="7"/>
        <v>1458.4597544000001</v>
      </c>
      <c r="P64" s="115">
        <f t="shared" si="7"/>
        <v>83.420905399999995</v>
      </c>
      <c r="Q64" s="115">
        <f t="shared" si="7"/>
        <v>307.10599999999999</v>
      </c>
      <c r="R64" s="115">
        <f t="shared" si="7"/>
        <v>169.81920000000002</v>
      </c>
      <c r="S64" s="115">
        <f t="shared" si="7"/>
        <v>0</v>
      </c>
      <c r="T64" s="115">
        <f t="shared" si="7"/>
        <v>0</v>
      </c>
      <c r="U64" s="115">
        <f t="shared" si="7"/>
        <v>123.998</v>
      </c>
      <c r="V64" s="115">
        <f t="shared" si="7"/>
        <v>3.44E-2</v>
      </c>
      <c r="W64" s="115">
        <f t="shared" si="7"/>
        <v>0.40654999999999997</v>
      </c>
      <c r="X64" s="115">
        <f t="shared" si="7"/>
        <v>1211.7224999999999</v>
      </c>
      <c r="Y64" s="115">
        <f t="shared" si="7"/>
        <v>32.537999999999997</v>
      </c>
      <c r="Z64" s="115">
        <f t="shared" si="7"/>
        <v>228.28360000000001</v>
      </c>
      <c r="AA64" s="115">
        <f t="shared" si="7"/>
        <v>24672.566055399999</v>
      </c>
      <c r="AB64" s="115">
        <f t="shared" si="7"/>
        <v>3408.35648346686</v>
      </c>
      <c r="AC64" s="115">
        <f t="shared" si="7"/>
        <v>12671.063999999991</v>
      </c>
    </row>
    <row r="65" spans="1:30" ht="39.950000000000003" customHeight="1" x14ac:dyDescent="0.4">
      <c r="A65" s="118" t="s">
        <v>64</v>
      </c>
      <c r="B65" s="136"/>
      <c r="C65" s="115">
        <f t="shared" ref="C65:AC65" si="8">SUM(C13,C29,C60)</f>
        <v>84770.087349999987</v>
      </c>
      <c r="D65" s="115">
        <f t="shared" si="8"/>
        <v>14707.940343932729</v>
      </c>
      <c r="E65" s="115">
        <f t="shared" si="8"/>
        <v>66775.5361923975</v>
      </c>
      <c r="F65" s="115">
        <f t="shared" si="8"/>
        <v>48281.138618999998</v>
      </c>
      <c r="G65" s="115">
        <f t="shared" si="8"/>
        <v>21142.822467062608</v>
      </c>
      <c r="H65" s="115">
        <f t="shared" si="8"/>
        <v>86066.766320912764</v>
      </c>
      <c r="I65" s="115">
        <f t="shared" si="8"/>
        <v>2577.2018750000002</v>
      </c>
      <c r="J65" s="115">
        <f t="shared" si="8"/>
        <v>1624.4453999999998</v>
      </c>
      <c r="K65" s="115">
        <f t="shared" si="8"/>
        <v>6730.7382229529994</v>
      </c>
      <c r="L65" s="115">
        <f t="shared" si="8"/>
        <v>4454.2947690000001</v>
      </c>
      <c r="M65" s="115">
        <f t="shared" si="8"/>
        <v>276.04986324408799</v>
      </c>
      <c r="N65" s="115">
        <f t="shared" si="8"/>
        <v>1239.4804184460879</v>
      </c>
      <c r="O65" s="115">
        <f t="shared" si="8"/>
        <v>23643.343515340359</v>
      </c>
      <c r="P65" s="115">
        <f t="shared" si="8"/>
        <v>1655.9862015973276</v>
      </c>
      <c r="Q65" s="115">
        <f t="shared" si="8"/>
        <v>5409.0758142033264</v>
      </c>
      <c r="R65" s="115">
        <f t="shared" si="8"/>
        <v>916.57380000000012</v>
      </c>
      <c r="S65" s="115">
        <f t="shared" si="8"/>
        <v>27.890198191000017</v>
      </c>
      <c r="T65" s="115">
        <f t="shared" si="8"/>
        <v>83.722806866000042</v>
      </c>
      <c r="U65" s="115">
        <f t="shared" si="8"/>
        <v>1120.5108000000002</v>
      </c>
      <c r="V65" s="115">
        <f t="shared" si="8"/>
        <v>1.9650000000000001E-2</v>
      </c>
      <c r="W65" s="115">
        <f t="shared" si="8"/>
        <v>2.090344</v>
      </c>
      <c r="X65" s="115">
        <f t="shared" si="8"/>
        <v>5562.3411999999998</v>
      </c>
      <c r="Y65" s="115">
        <f t="shared" si="8"/>
        <v>438.19453799999968</v>
      </c>
      <c r="Z65" s="115">
        <f t="shared" si="8"/>
        <v>1848.6253802689998</v>
      </c>
      <c r="AA65" s="115">
        <f t="shared" si="8"/>
        <v>171325.49192834034</v>
      </c>
      <c r="AB65" s="115">
        <f t="shared" si="8"/>
        <v>39873.348662027754</v>
      </c>
      <c r="AC65" s="115">
        <f t="shared" si="8"/>
        <v>168156.03550004767</v>
      </c>
      <c r="AD65" s="137"/>
    </row>
    <row r="66" spans="1:30" ht="39.950000000000003" customHeight="1" x14ac:dyDescent="0.4">
      <c r="A66" s="118" t="s">
        <v>65</v>
      </c>
      <c r="B66" s="118"/>
      <c r="C66" s="115">
        <f>SUM(C65,C64)</f>
        <v>103151.84959499998</v>
      </c>
      <c r="D66" s="115">
        <f t="shared" ref="D66:AC66" si="9">SUM(D65,D64)</f>
        <v>17487.03025073959</v>
      </c>
      <c r="E66" s="115">
        <f t="shared" si="9"/>
        <v>76843.587055675351</v>
      </c>
      <c r="F66" s="115">
        <f t="shared" si="9"/>
        <v>51152.402543999997</v>
      </c>
      <c r="G66" s="115">
        <f t="shared" si="9"/>
        <v>21644.945038322607</v>
      </c>
      <c r="H66" s="115">
        <f t="shared" si="9"/>
        <v>88082.883920912762</v>
      </c>
      <c r="I66" s="115">
        <f t="shared" si="9"/>
        <v>2606.8542750000001</v>
      </c>
      <c r="J66" s="115">
        <f t="shared" si="9"/>
        <v>1624.4453999999998</v>
      </c>
      <c r="K66" s="115">
        <f t="shared" si="9"/>
        <v>6730.7382229529994</v>
      </c>
      <c r="L66" s="115">
        <f t="shared" si="9"/>
        <v>4880.1828000000005</v>
      </c>
      <c r="M66" s="115">
        <f t="shared" si="9"/>
        <v>287.20056324408802</v>
      </c>
      <c r="N66" s="115">
        <f t="shared" si="9"/>
        <v>1290.5798051682309</v>
      </c>
      <c r="O66" s="115">
        <f t="shared" si="9"/>
        <v>25101.803269740358</v>
      </c>
      <c r="P66" s="115">
        <f t="shared" si="9"/>
        <v>1739.4071069973277</v>
      </c>
      <c r="Q66" s="115">
        <f t="shared" si="9"/>
        <v>5716.1818142033262</v>
      </c>
      <c r="R66" s="115">
        <f t="shared" si="9"/>
        <v>1086.393</v>
      </c>
      <c r="S66" s="115">
        <f t="shared" si="9"/>
        <v>27.890198191000017</v>
      </c>
      <c r="T66" s="115">
        <f t="shared" si="9"/>
        <v>83.722806866000042</v>
      </c>
      <c r="U66" s="115">
        <f t="shared" si="9"/>
        <v>1244.5088000000003</v>
      </c>
      <c r="V66" s="115">
        <f t="shared" si="9"/>
        <v>5.4050000000000001E-2</v>
      </c>
      <c r="W66" s="115">
        <f t="shared" si="9"/>
        <v>2.4968940000000002</v>
      </c>
      <c r="X66" s="115">
        <f t="shared" si="9"/>
        <v>6774.0636999999997</v>
      </c>
      <c r="Y66" s="115">
        <f t="shared" si="9"/>
        <v>470.73253799999969</v>
      </c>
      <c r="Z66" s="115">
        <f t="shared" si="9"/>
        <v>2076.908980269</v>
      </c>
      <c r="AA66" s="115">
        <f t="shared" si="9"/>
        <v>195998.05798374035</v>
      </c>
      <c r="AB66" s="115">
        <f t="shared" si="9"/>
        <v>43281.705145494612</v>
      </c>
      <c r="AC66" s="115">
        <f t="shared" si="9"/>
        <v>180827.09950004765</v>
      </c>
    </row>
    <row r="67" spans="1:30" ht="26.25" customHeight="1" x14ac:dyDescent="0.4">
      <c r="A67" s="134" t="s">
        <v>66</v>
      </c>
      <c r="B67" s="118" t="s">
        <v>67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</row>
    <row r="68" spans="1:30" ht="39.950000000000003" customHeight="1" x14ac:dyDescent="0.4">
      <c r="A68" s="133">
        <v>1</v>
      </c>
      <c r="B68" s="135" t="s">
        <v>68</v>
      </c>
      <c r="C68" s="115">
        <v>813.92079999999999</v>
      </c>
      <c r="D68" s="115">
        <v>197.47550000000001</v>
      </c>
      <c r="E68" s="115">
        <v>264.3947</v>
      </c>
      <c r="F68" s="115">
        <v>163.8142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2.3022999999999998</v>
      </c>
      <c r="M68" s="115">
        <v>0</v>
      </c>
      <c r="N68" s="115">
        <v>0</v>
      </c>
      <c r="O68" s="115">
        <v>11.145569466088901</v>
      </c>
      <c r="P68" s="115">
        <v>0</v>
      </c>
      <c r="Q68" s="115">
        <v>0</v>
      </c>
      <c r="R68" s="115">
        <v>0.38890000000000002</v>
      </c>
      <c r="S68" s="115">
        <v>0</v>
      </c>
      <c r="T68" s="115">
        <v>0</v>
      </c>
      <c r="U68" s="115">
        <v>0.77249999999999996</v>
      </c>
      <c r="V68" s="115">
        <v>0</v>
      </c>
      <c r="W68" s="115">
        <v>0</v>
      </c>
      <c r="X68" s="115">
        <v>43.099200000000003</v>
      </c>
      <c r="Y68" s="115">
        <v>0</v>
      </c>
      <c r="Z68" s="115">
        <v>0</v>
      </c>
      <c r="AA68" s="115">
        <v>1035.4434694660899</v>
      </c>
      <c r="AB68" s="115">
        <f t="shared" ref="AB68:AC70" si="10">SUM(D68+G68+J68+M68+P68+S68+V68+Y68)</f>
        <v>197.47550000000001</v>
      </c>
      <c r="AC68" s="115">
        <f t="shared" si="10"/>
        <v>264.3947</v>
      </c>
    </row>
    <row r="69" spans="1:30" ht="39.950000000000003" customHeight="1" x14ac:dyDescent="0.4">
      <c r="A69" s="133">
        <v>2</v>
      </c>
      <c r="B69" s="135" t="s">
        <v>69</v>
      </c>
      <c r="C69" s="115">
        <v>10810.5067</v>
      </c>
      <c r="D69" s="115">
        <v>4285.0629499999995</v>
      </c>
      <c r="E69" s="115">
        <v>13703.791149999999</v>
      </c>
      <c r="F69" s="115">
        <v>1325.5220999999999</v>
      </c>
      <c r="G69" s="115">
        <v>221.68299999999999</v>
      </c>
      <c r="H69" s="115">
        <v>221.68299999999999</v>
      </c>
      <c r="I69" s="115">
        <v>4.6021999999999998</v>
      </c>
      <c r="J69" s="115">
        <v>0</v>
      </c>
      <c r="K69" s="115">
        <v>0</v>
      </c>
      <c r="L69" s="115">
        <v>80.732799999999997</v>
      </c>
      <c r="M69" s="115">
        <v>0</v>
      </c>
      <c r="N69" s="115">
        <v>0.17249999999999999</v>
      </c>
      <c r="O69" s="115">
        <v>421.95960852540799</v>
      </c>
      <c r="P69" s="115">
        <v>0</v>
      </c>
      <c r="Q69" s="115">
        <v>0</v>
      </c>
      <c r="R69" s="115">
        <v>400.95269999999999</v>
      </c>
      <c r="S69" s="115">
        <v>0</v>
      </c>
      <c r="T69" s="115">
        <v>0</v>
      </c>
      <c r="U69" s="115">
        <v>27.597100000000001</v>
      </c>
      <c r="V69" s="115">
        <v>0</v>
      </c>
      <c r="W69" s="115">
        <v>0</v>
      </c>
      <c r="X69" s="115">
        <v>754.46630000000005</v>
      </c>
      <c r="Y69" s="115">
        <v>0</v>
      </c>
      <c r="Z69" s="115">
        <v>0</v>
      </c>
      <c r="AA69" s="115">
        <v>13826.3395085254</v>
      </c>
      <c r="AB69" s="115">
        <f t="shared" si="10"/>
        <v>4506.7459499999995</v>
      </c>
      <c r="AC69" s="115">
        <f t="shared" si="10"/>
        <v>13925.646649999999</v>
      </c>
    </row>
    <row r="70" spans="1:30" ht="39.950000000000003" customHeight="1" x14ac:dyDescent="0.4">
      <c r="A70" s="133">
        <v>3</v>
      </c>
      <c r="B70" s="135" t="s">
        <v>70</v>
      </c>
      <c r="C70" s="115">
        <v>2.2223999999999999</v>
      </c>
      <c r="D70" s="115">
        <v>0</v>
      </c>
      <c r="E70" s="115">
        <v>0</v>
      </c>
      <c r="F70" s="115">
        <v>9.8079999999999998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0.12939999999999999</v>
      </c>
      <c r="M70" s="115">
        <v>0</v>
      </c>
      <c r="N70" s="115">
        <v>0</v>
      </c>
      <c r="O70" s="115">
        <v>1.2682164392653099</v>
      </c>
      <c r="P70" s="115">
        <v>0</v>
      </c>
      <c r="Q70" s="115">
        <v>0</v>
      </c>
      <c r="R70" s="115">
        <v>0.1104</v>
      </c>
      <c r="S70" s="115">
        <v>0</v>
      </c>
      <c r="T70" s="115">
        <v>0</v>
      </c>
      <c r="U70" s="115">
        <v>5.0200000000000002E-2</v>
      </c>
      <c r="V70" s="115">
        <v>0</v>
      </c>
      <c r="W70" s="115">
        <v>0</v>
      </c>
      <c r="X70" s="115">
        <v>0.1681</v>
      </c>
      <c r="Y70" s="115">
        <v>0</v>
      </c>
      <c r="Z70" s="115">
        <v>0</v>
      </c>
      <c r="AA70" s="115">
        <v>13.756716439265301</v>
      </c>
      <c r="AB70" s="115">
        <f t="shared" si="10"/>
        <v>0</v>
      </c>
      <c r="AC70" s="115">
        <f t="shared" si="10"/>
        <v>0</v>
      </c>
    </row>
    <row r="71" spans="1:30" ht="39.950000000000003" customHeight="1" x14ac:dyDescent="0.4">
      <c r="A71" s="134"/>
      <c r="B71" s="118" t="s">
        <v>71</v>
      </c>
      <c r="C71" s="115">
        <f>SUM(C68:C70)</f>
        <v>11626.6499</v>
      </c>
      <c r="D71" s="115">
        <f t="shared" ref="D71:AC71" si="11">SUM(D68:D70)</f>
        <v>4482.53845</v>
      </c>
      <c r="E71" s="115">
        <f t="shared" si="11"/>
        <v>13968.18585</v>
      </c>
      <c r="F71" s="115">
        <f t="shared" si="11"/>
        <v>1499.1442999999999</v>
      </c>
      <c r="G71" s="115">
        <f t="shared" si="11"/>
        <v>221.68299999999999</v>
      </c>
      <c r="H71" s="115">
        <f t="shared" si="11"/>
        <v>221.68299999999999</v>
      </c>
      <c r="I71" s="115">
        <f t="shared" si="11"/>
        <v>4.6021999999999998</v>
      </c>
      <c r="J71" s="115">
        <f t="shared" si="11"/>
        <v>0</v>
      </c>
      <c r="K71" s="115">
        <f t="shared" si="11"/>
        <v>0</v>
      </c>
      <c r="L71" s="115">
        <f t="shared" si="11"/>
        <v>83.164500000000004</v>
      </c>
      <c r="M71" s="115">
        <f t="shared" si="11"/>
        <v>0</v>
      </c>
      <c r="N71" s="115">
        <f t="shared" si="11"/>
        <v>0.17249999999999999</v>
      </c>
      <c r="O71" s="115">
        <f t="shared" si="11"/>
        <v>434.37339443076218</v>
      </c>
      <c r="P71" s="115">
        <f t="shared" si="11"/>
        <v>0</v>
      </c>
      <c r="Q71" s="115">
        <f t="shared" si="11"/>
        <v>0</v>
      </c>
      <c r="R71" s="115">
        <f t="shared" si="11"/>
        <v>401.452</v>
      </c>
      <c r="S71" s="115">
        <f t="shared" si="11"/>
        <v>0</v>
      </c>
      <c r="T71" s="115">
        <f t="shared" si="11"/>
        <v>0</v>
      </c>
      <c r="U71" s="115">
        <f t="shared" si="11"/>
        <v>28.419800000000002</v>
      </c>
      <c r="V71" s="115">
        <f t="shared" si="11"/>
        <v>0</v>
      </c>
      <c r="W71" s="115">
        <f t="shared" si="11"/>
        <v>0</v>
      </c>
      <c r="X71" s="115">
        <f t="shared" si="11"/>
        <v>797.73360000000002</v>
      </c>
      <c r="Y71" s="115">
        <f t="shared" si="11"/>
        <v>0</v>
      </c>
      <c r="Z71" s="115">
        <f t="shared" si="11"/>
        <v>0</v>
      </c>
      <c r="AA71" s="115">
        <f t="shared" si="11"/>
        <v>14875.539694430756</v>
      </c>
      <c r="AB71" s="115">
        <f t="shared" si="11"/>
        <v>4704.2214499999991</v>
      </c>
      <c r="AC71" s="115">
        <f t="shared" si="11"/>
        <v>14190.04135</v>
      </c>
    </row>
    <row r="72" spans="1:30" ht="28.5" customHeight="1" x14ac:dyDescent="0.4">
      <c r="A72" s="133" t="s">
        <v>72</v>
      </c>
      <c r="B72" s="135" t="s">
        <v>73</v>
      </c>
      <c r="C72" s="115">
        <v>157.592005</v>
      </c>
      <c r="D72" s="115">
        <v>0</v>
      </c>
      <c r="E72" s="115">
        <v>0</v>
      </c>
      <c r="F72" s="115">
        <v>1417.7501</v>
      </c>
      <c r="G72" s="115">
        <v>2234.7979999999998</v>
      </c>
      <c r="H72" s="115">
        <v>2592.5735</v>
      </c>
      <c r="I72" s="115">
        <v>0</v>
      </c>
      <c r="J72" s="115">
        <v>0</v>
      </c>
      <c r="K72" s="115">
        <v>0</v>
      </c>
      <c r="L72" s="115">
        <v>7.9111000000000002</v>
      </c>
      <c r="M72" s="115">
        <v>0</v>
      </c>
      <c r="N72" s="115">
        <v>0</v>
      </c>
      <c r="O72" s="115">
        <v>40.064803830676802</v>
      </c>
      <c r="P72" s="115">
        <v>0</v>
      </c>
      <c r="Q72" s="115">
        <v>0</v>
      </c>
      <c r="R72" s="115">
        <v>2.149</v>
      </c>
      <c r="S72" s="115">
        <v>0</v>
      </c>
      <c r="T72" s="115">
        <v>0</v>
      </c>
      <c r="U72" s="115">
        <v>1.3633999999999999</v>
      </c>
      <c r="V72" s="115">
        <v>0</v>
      </c>
      <c r="W72" s="115">
        <v>0</v>
      </c>
      <c r="X72" s="115">
        <v>9.4044000000000008</v>
      </c>
      <c r="Y72" s="115">
        <v>0</v>
      </c>
      <c r="Z72" s="115">
        <v>0</v>
      </c>
      <c r="AA72" s="115">
        <v>1636.2348088306801</v>
      </c>
      <c r="AB72" s="115">
        <f>SUM(D72+G72+J72+M72+P72+S72+V72+Y72)</f>
        <v>2234.7979999999998</v>
      </c>
      <c r="AC72" s="115">
        <f>SUM(E72+H72+K72+N72+Q72+T72+W72+Z72)</f>
        <v>2592.5735</v>
      </c>
    </row>
    <row r="73" spans="1:30" ht="31.5" customHeight="1" x14ac:dyDescent="0.4">
      <c r="A73" s="133"/>
      <c r="B73" s="135" t="s">
        <v>74</v>
      </c>
      <c r="C73" s="115">
        <f>SUM(C72)</f>
        <v>157.592005</v>
      </c>
      <c r="D73" s="115">
        <f t="shared" ref="D73:AC73" si="12">SUM(D72)</f>
        <v>0</v>
      </c>
      <c r="E73" s="115">
        <f t="shared" si="12"/>
        <v>0</v>
      </c>
      <c r="F73" s="115">
        <f t="shared" si="12"/>
        <v>1417.7501</v>
      </c>
      <c r="G73" s="115">
        <f t="shared" si="12"/>
        <v>2234.7979999999998</v>
      </c>
      <c r="H73" s="115">
        <f t="shared" si="12"/>
        <v>2592.5735</v>
      </c>
      <c r="I73" s="115">
        <f t="shared" si="12"/>
        <v>0</v>
      </c>
      <c r="J73" s="115">
        <f t="shared" si="12"/>
        <v>0</v>
      </c>
      <c r="K73" s="115">
        <f t="shared" si="12"/>
        <v>0</v>
      </c>
      <c r="L73" s="115">
        <f t="shared" si="12"/>
        <v>7.9111000000000002</v>
      </c>
      <c r="M73" s="115">
        <f t="shared" si="12"/>
        <v>0</v>
      </c>
      <c r="N73" s="115">
        <f t="shared" si="12"/>
        <v>0</v>
      </c>
      <c r="O73" s="115">
        <f t="shared" si="12"/>
        <v>40.064803830676802</v>
      </c>
      <c r="P73" s="115">
        <f t="shared" si="12"/>
        <v>0</v>
      </c>
      <c r="Q73" s="115">
        <f t="shared" si="12"/>
        <v>0</v>
      </c>
      <c r="R73" s="115">
        <f t="shared" si="12"/>
        <v>2.149</v>
      </c>
      <c r="S73" s="115">
        <f t="shared" si="12"/>
        <v>0</v>
      </c>
      <c r="T73" s="115">
        <f t="shared" si="12"/>
        <v>0</v>
      </c>
      <c r="U73" s="115">
        <f t="shared" si="12"/>
        <v>1.3633999999999999</v>
      </c>
      <c r="V73" s="115">
        <f t="shared" si="12"/>
        <v>0</v>
      </c>
      <c r="W73" s="115">
        <f t="shared" si="12"/>
        <v>0</v>
      </c>
      <c r="X73" s="115">
        <f t="shared" si="12"/>
        <v>9.4044000000000008</v>
      </c>
      <c r="Y73" s="115">
        <f t="shared" si="12"/>
        <v>0</v>
      </c>
      <c r="Z73" s="115">
        <f t="shared" si="12"/>
        <v>0</v>
      </c>
      <c r="AA73" s="115">
        <f t="shared" si="12"/>
        <v>1636.2348088306801</v>
      </c>
      <c r="AB73" s="115">
        <f t="shared" si="12"/>
        <v>2234.7979999999998</v>
      </c>
      <c r="AC73" s="115">
        <f t="shared" si="12"/>
        <v>2592.5735</v>
      </c>
    </row>
    <row r="74" spans="1:30" ht="31.5" customHeight="1" x14ac:dyDescent="0.4">
      <c r="A74" s="133" t="s">
        <v>75</v>
      </c>
      <c r="B74" s="135" t="s">
        <v>76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1:30" ht="31.5" customHeight="1" x14ac:dyDescent="0.4">
      <c r="A75" s="133">
        <v>1</v>
      </c>
      <c r="B75" s="135" t="s">
        <v>77</v>
      </c>
      <c r="C75" s="115">
        <v>1.88</v>
      </c>
      <c r="D75" s="115">
        <v>0</v>
      </c>
      <c r="E75" s="115">
        <v>265.0129</v>
      </c>
      <c r="F75" s="115">
        <v>0.85</v>
      </c>
      <c r="G75" s="115">
        <v>0</v>
      </c>
      <c r="H75" s="115">
        <v>947.06219999999996</v>
      </c>
      <c r="I75" s="115">
        <v>0</v>
      </c>
      <c r="J75" s="115">
        <v>0</v>
      </c>
      <c r="K75" s="115">
        <v>0</v>
      </c>
      <c r="L75" s="115">
        <v>0.24</v>
      </c>
      <c r="M75" s="115">
        <v>0</v>
      </c>
      <c r="N75" s="115">
        <v>0</v>
      </c>
      <c r="O75" s="115">
        <v>0.27</v>
      </c>
      <c r="P75" s="115">
        <v>0</v>
      </c>
      <c r="Q75" s="115">
        <v>29.252800000000001</v>
      </c>
      <c r="R75" s="115">
        <v>2.5000000000000001E-2</v>
      </c>
      <c r="S75" s="115">
        <v>0</v>
      </c>
      <c r="T75" s="115">
        <v>0</v>
      </c>
      <c r="U75" s="115">
        <v>2.5899999999999999E-2</v>
      </c>
      <c r="V75" s="115">
        <v>0</v>
      </c>
      <c r="W75" s="115">
        <v>0</v>
      </c>
      <c r="X75" s="115">
        <v>0</v>
      </c>
      <c r="Y75" s="115">
        <v>0</v>
      </c>
      <c r="Z75" s="115">
        <v>2.8</v>
      </c>
      <c r="AA75" s="115">
        <v>3.2909000000000002</v>
      </c>
      <c r="AB75" s="115">
        <f t="shared" ref="AB75:AC77" si="13">SUM(D75+G75+J75+M75+P75+S75+V75+Y75)</f>
        <v>0</v>
      </c>
      <c r="AC75" s="115">
        <f t="shared" si="13"/>
        <v>1244.1279</v>
      </c>
    </row>
    <row r="76" spans="1:30" ht="31.5" customHeight="1" x14ac:dyDescent="0.4">
      <c r="A76" s="133">
        <v>2</v>
      </c>
      <c r="B76" s="135" t="s">
        <v>78</v>
      </c>
      <c r="C76" s="115">
        <v>0</v>
      </c>
      <c r="D76" s="115">
        <v>117.97036799999999</v>
      </c>
      <c r="E76" s="115">
        <v>460.23588000000001</v>
      </c>
      <c r="F76" s="115">
        <v>4</v>
      </c>
      <c r="G76" s="115">
        <v>102.625083</v>
      </c>
      <c r="H76" s="115">
        <v>211.38373100000001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35.065646999999998</v>
      </c>
      <c r="Q76" s="115">
        <v>123.11189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v>113.68203</v>
      </c>
      <c r="Z76" s="115">
        <v>469.67287800000003</v>
      </c>
      <c r="AA76" s="115">
        <v>4</v>
      </c>
      <c r="AB76" s="115">
        <f t="shared" si="13"/>
        <v>369.34312799999998</v>
      </c>
      <c r="AC76" s="115">
        <f t="shared" si="13"/>
        <v>1264.4043790000001</v>
      </c>
    </row>
    <row r="77" spans="1:30" ht="31.5" customHeight="1" x14ac:dyDescent="0.4">
      <c r="A77" s="133"/>
      <c r="B77" s="135" t="s">
        <v>79</v>
      </c>
      <c r="C77" s="115">
        <f>SUM(C75:C76)</f>
        <v>1.88</v>
      </c>
      <c r="D77" s="115">
        <f t="shared" ref="D77:Z77" si="14">SUM(D75:D76)</f>
        <v>117.97036799999999</v>
      </c>
      <c r="E77" s="115">
        <f t="shared" si="14"/>
        <v>725.24878000000001</v>
      </c>
      <c r="F77" s="115">
        <f t="shared" si="14"/>
        <v>4.8499999999999996</v>
      </c>
      <c r="G77" s="115">
        <f t="shared" si="14"/>
        <v>102.625083</v>
      </c>
      <c r="H77" s="115">
        <f t="shared" si="14"/>
        <v>1158.445931</v>
      </c>
      <c r="I77" s="115">
        <f t="shared" si="14"/>
        <v>0</v>
      </c>
      <c r="J77" s="115">
        <f t="shared" si="14"/>
        <v>0</v>
      </c>
      <c r="K77" s="115">
        <f t="shared" si="14"/>
        <v>0</v>
      </c>
      <c r="L77" s="115">
        <f t="shared" si="14"/>
        <v>0.24</v>
      </c>
      <c r="M77" s="115">
        <f t="shared" si="14"/>
        <v>0</v>
      </c>
      <c r="N77" s="115">
        <f t="shared" si="14"/>
        <v>0</v>
      </c>
      <c r="O77" s="115">
        <f t="shared" si="14"/>
        <v>0.27</v>
      </c>
      <c r="P77" s="115">
        <f t="shared" si="14"/>
        <v>35.065646999999998</v>
      </c>
      <c r="Q77" s="115">
        <f t="shared" si="14"/>
        <v>152.36469</v>
      </c>
      <c r="R77" s="115">
        <f t="shared" si="14"/>
        <v>2.5000000000000001E-2</v>
      </c>
      <c r="S77" s="115">
        <f t="shared" si="14"/>
        <v>0</v>
      </c>
      <c r="T77" s="115">
        <f t="shared" si="14"/>
        <v>0</v>
      </c>
      <c r="U77" s="115">
        <f t="shared" si="14"/>
        <v>2.5899999999999999E-2</v>
      </c>
      <c r="V77" s="115">
        <f t="shared" si="14"/>
        <v>0</v>
      </c>
      <c r="W77" s="115">
        <f t="shared" si="14"/>
        <v>0</v>
      </c>
      <c r="X77" s="115">
        <f t="shared" si="14"/>
        <v>0</v>
      </c>
      <c r="Y77" s="115">
        <f t="shared" si="14"/>
        <v>113.68203</v>
      </c>
      <c r="Z77" s="115">
        <f t="shared" si="14"/>
        <v>472.47287800000004</v>
      </c>
      <c r="AA77" s="115">
        <f>SUM(C77+F77+I77+L77+O77+R77+U77+X77)</f>
        <v>7.2909000000000006</v>
      </c>
      <c r="AB77" s="115">
        <f t="shared" si="13"/>
        <v>369.34312799999998</v>
      </c>
      <c r="AC77" s="115">
        <f t="shared" si="13"/>
        <v>2508.532279</v>
      </c>
    </row>
    <row r="78" spans="1:30" ht="31.5" customHeight="1" x14ac:dyDescent="0.4">
      <c r="A78" s="133" t="s">
        <v>80</v>
      </c>
      <c r="B78" s="135" t="s">
        <v>81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</row>
    <row r="79" spans="1:30" ht="31.5" customHeight="1" x14ac:dyDescent="0.4">
      <c r="A79" s="133">
        <v>1</v>
      </c>
      <c r="B79" s="135" t="s">
        <v>82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15">
        <f>SUM(D79+G79+J79+M79+P79+S79+V79+Y79)</f>
        <v>0</v>
      </c>
      <c r="AC79" s="115">
        <f>SUM(E79+H79+K79+N79+Q79+T79+W79+Z79)</f>
        <v>0</v>
      </c>
    </row>
    <row r="80" spans="1:30" ht="31.5" customHeight="1" x14ac:dyDescent="0.4">
      <c r="A80" s="133"/>
      <c r="B80" s="135" t="s">
        <v>83</v>
      </c>
      <c r="C80" s="115">
        <f t="shared" ref="C80:AC80" si="15">C79</f>
        <v>0</v>
      </c>
      <c r="D80" s="115">
        <f t="shared" si="15"/>
        <v>0</v>
      </c>
      <c r="E80" s="115">
        <f t="shared" si="15"/>
        <v>0</v>
      </c>
      <c r="F80" s="115">
        <f t="shared" si="15"/>
        <v>0</v>
      </c>
      <c r="G80" s="115">
        <f t="shared" si="15"/>
        <v>0</v>
      </c>
      <c r="H80" s="115">
        <f t="shared" si="15"/>
        <v>0</v>
      </c>
      <c r="I80" s="115">
        <f t="shared" si="15"/>
        <v>0</v>
      </c>
      <c r="J80" s="115">
        <f t="shared" si="15"/>
        <v>0</v>
      </c>
      <c r="K80" s="115">
        <f t="shared" si="15"/>
        <v>0</v>
      </c>
      <c r="L80" s="115">
        <f t="shared" si="15"/>
        <v>0</v>
      </c>
      <c r="M80" s="115">
        <f t="shared" si="15"/>
        <v>0</v>
      </c>
      <c r="N80" s="115">
        <f t="shared" si="15"/>
        <v>0</v>
      </c>
      <c r="O80" s="115">
        <f t="shared" si="15"/>
        <v>0</v>
      </c>
      <c r="P80" s="115">
        <f t="shared" si="15"/>
        <v>0</v>
      </c>
      <c r="Q80" s="115">
        <f t="shared" si="15"/>
        <v>0</v>
      </c>
      <c r="R80" s="115">
        <f t="shared" si="15"/>
        <v>0</v>
      </c>
      <c r="S80" s="115">
        <f t="shared" si="15"/>
        <v>0</v>
      </c>
      <c r="T80" s="115">
        <f t="shared" si="15"/>
        <v>0</v>
      </c>
      <c r="U80" s="115">
        <f t="shared" si="15"/>
        <v>0</v>
      </c>
      <c r="V80" s="115">
        <f t="shared" si="15"/>
        <v>0</v>
      </c>
      <c r="W80" s="115">
        <f t="shared" si="15"/>
        <v>0</v>
      </c>
      <c r="X80" s="115">
        <f t="shared" si="15"/>
        <v>0</v>
      </c>
      <c r="Y80" s="115">
        <f t="shared" si="15"/>
        <v>0</v>
      </c>
      <c r="Z80" s="115">
        <f t="shared" si="15"/>
        <v>0</v>
      </c>
      <c r="AA80" s="115">
        <f t="shared" si="15"/>
        <v>0</v>
      </c>
      <c r="AB80" s="115">
        <f t="shared" si="15"/>
        <v>0</v>
      </c>
      <c r="AC80" s="115">
        <f t="shared" si="15"/>
        <v>0</v>
      </c>
    </row>
    <row r="81" spans="1:29" ht="26.25" x14ac:dyDescent="0.4">
      <c r="A81" s="133"/>
      <c r="B81" s="135" t="s">
        <v>172</v>
      </c>
      <c r="C81" s="115">
        <f t="shared" ref="C81:AC81" si="16">SUM(C66,C71,C73,C77,C80)</f>
        <v>114937.97149999999</v>
      </c>
      <c r="D81" s="115">
        <f t="shared" si="16"/>
        <v>22087.539068739588</v>
      </c>
      <c r="E81" s="115">
        <f t="shared" si="16"/>
        <v>91537.02168567534</v>
      </c>
      <c r="F81" s="115">
        <f t="shared" si="16"/>
        <v>54074.146943999993</v>
      </c>
      <c r="G81" s="115">
        <f t="shared" si="16"/>
        <v>24204.051121322605</v>
      </c>
      <c r="H81" s="115">
        <f t="shared" si="16"/>
        <v>92055.58635191276</v>
      </c>
      <c r="I81" s="115">
        <f t="shared" si="16"/>
        <v>2611.456475</v>
      </c>
      <c r="J81" s="115">
        <f t="shared" si="16"/>
        <v>1624.4453999999998</v>
      </c>
      <c r="K81" s="115">
        <f t="shared" si="16"/>
        <v>6730.7382229529994</v>
      </c>
      <c r="L81" s="115">
        <f t="shared" si="16"/>
        <v>4971.4984000000004</v>
      </c>
      <c r="M81" s="115">
        <f t="shared" si="16"/>
        <v>287.20056324408802</v>
      </c>
      <c r="N81" s="115">
        <f t="shared" si="16"/>
        <v>1290.7523051682308</v>
      </c>
      <c r="O81" s="115">
        <f t="shared" si="16"/>
        <v>25576.511468001794</v>
      </c>
      <c r="P81" s="115">
        <f t="shared" si="16"/>
        <v>1774.4727539973276</v>
      </c>
      <c r="Q81" s="115">
        <f t="shared" si="16"/>
        <v>5868.5465042033265</v>
      </c>
      <c r="R81" s="115">
        <f t="shared" si="16"/>
        <v>1490.019</v>
      </c>
      <c r="S81" s="115">
        <f t="shared" si="16"/>
        <v>27.890198191000017</v>
      </c>
      <c r="T81" s="115">
        <f t="shared" si="16"/>
        <v>83.722806866000042</v>
      </c>
      <c r="U81" s="115">
        <f t="shared" si="16"/>
        <v>1274.3179000000002</v>
      </c>
      <c r="V81" s="115">
        <f t="shared" si="16"/>
        <v>5.4050000000000001E-2</v>
      </c>
      <c r="W81" s="115">
        <f t="shared" si="16"/>
        <v>2.4968940000000002</v>
      </c>
      <c r="X81" s="115">
        <f t="shared" si="16"/>
        <v>7581.2017000000005</v>
      </c>
      <c r="Y81" s="115">
        <f t="shared" si="16"/>
        <v>584.41456799999969</v>
      </c>
      <c r="Z81" s="115">
        <f t="shared" si="16"/>
        <v>2549.3818582690001</v>
      </c>
      <c r="AA81" s="115">
        <f t="shared" si="16"/>
        <v>212517.12338700177</v>
      </c>
      <c r="AB81" s="115">
        <f t="shared" si="16"/>
        <v>50590.067723494612</v>
      </c>
      <c r="AC81" s="115">
        <f t="shared" si="16"/>
        <v>200118.24662904764</v>
      </c>
    </row>
    <row r="82" spans="1:29" ht="26.25" x14ac:dyDescent="0.4">
      <c r="A82" s="138"/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</row>
    <row r="83" spans="1:29" x14ac:dyDescent="0.3">
      <c r="A83" s="140"/>
      <c r="B83" s="140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</row>
  </sheetData>
  <mergeCells count="57">
    <mergeCell ref="Y36:Z36"/>
    <mergeCell ref="AB36:AC36"/>
    <mergeCell ref="P36:Q36"/>
    <mergeCell ref="R36:R37"/>
    <mergeCell ref="S36:T36"/>
    <mergeCell ref="U36:U37"/>
    <mergeCell ref="V36:W36"/>
    <mergeCell ref="D36:E36"/>
    <mergeCell ref="G36:H36"/>
    <mergeCell ref="I36:I37"/>
    <mergeCell ref="J36:K36"/>
    <mergeCell ref="M36:N36"/>
    <mergeCell ref="A30:Z30"/>
    <mergeCell ref="A31:Z31"/>
    <mergeCell ref="A32:Z32"/>
    <mergeCell ref="A33:AC33"/>
    <mergeCell ref="C34:E35"/>
    <mergeCell ref="F34:H35"/>
    <mergeCell ref="I34:K35"/>
    <mergeCell ref="L34:N35"/>
    <mergeCell ref="O34:Q35"/>
    <mergeCell ref="R34:T35"/>
    <mergeCell ref="U34:W35"/>
    <mergeCell ref="X34:Z35"/>
    <mergeCell ref="AA34:AC35"/>
    <mergeCell ref="F6:F7"/>
    <mergeCell ref="G6:H6"/>
    <mergeCell ref="I6:I7"/>
    <mergeCell ref="J6:K6"/>
    <mergeCell ref="AB6:AC6"/>
    <mergeCell ref="L6:L7"/>
    <mergeCell ref="M6:N6"/>
    <mergeCell ref="O6:O7"/>
    <mergeCell ref="P6:Q6"/>
    <mergeCell ref="R6:R7"/>
    <mergeCell ref="S6:T6"/>
    <mergeCell ref="U6:U7"/>
    <mergeCell ref="V6:W6"/>
    <mergeCell ref="X6:X7"/>
    <mergeCell ref="Y6:Z6"/>
    <mergeCell ref="AA6:AA7"/>
    <mergeCell ref="A1:Z1"/>
    <mergeCell ref="A2:Z2"/>
    <mergeCell ref="A3:AC3"/>
    <mergeCell ref="A4:A7"/>
    <mergeCell ref="B4:B7"/>
    <mergeCell ref="C4:E5"/>
    <mergeCell ref="F4:H5"/>
    <mergeCell ref="I4:K5"/>
    <mergeCell ref="L4:N5"/>
    <mergeCell ref="O4:Q5"/>
    <mergeCell ref="R4:T5"/>
    <mergeCell ref="U4:W5"/>
    <mergeCell ref="X4:Z5"/>
    <mergeCell ref="AA4:AC5"/>
    <mergeCell ref="C6:C7"/>
    <mergeCell ref="D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zoomScale="50" zoomScaleNormal="50" workbookViewId="0">
      <selection activeCell="O34" sqref="O34:Q35"/>
    </sheetView>
  </sheetViews>
  <sheetFormatPr defaultRowHeight="20.25" x14ac:dyDescent="0.3"/>
  <cols>
    <col min="1" max="1" width="11.5703125" style="108" bestFit="1" customWidth="1"/>
    <col min="2" max="2" width="37.85546875" style="108" customWidth="1"/>
    <col min="3" max="3" width="15.42578125" style="108" customWidth="1"/>
    <col min="4" max="4" width="21.140625" style="108" customWidth="1"/>
    <col min="5" max="5" width="16.5703125" style="108" customWidth="1"/>
    <col min="6" max="6" width="22" style="108" customWidth="1"/>
    <col min="7" max="7" width="15.140625" style="108" customWidth="1"/>
    <col min="8" max="8" width="16" style="108" customWidth="1"/>
    <col min="9" max="9" width="16.85546875" style="108" customWidth="1"/>
    <col min="10" max="10" width="16.140625" style="108" customWidth="1"/>
    <col min="11" max="11" width="16" style="108" customWidth="1"/>
    <col min="12" max="12" width="17.5703125" style="108" customWidth="1"/>
    <col min="13" max="13" width="15.85546875" style="108" customWidth="1"/>
    <col min="14" max="14" width="16" style="108" customWidth="1"/>
    <col min="15" max="16" width="18" style="108" customWidth="1"/>
    <col min="17" max="17" width="16.85546875" style="108" customWidth="1"/>
    <col min="18" max="18" width="24.42578125" style="108" customWidth="1"/>
    <col min="19" max="19" width="29.85546875" style="108" customWidth="1"/>
    <col min="20" max="20" width="55.5703125" style="108" customWidth="1"/>
    <col min="21" max="21" width="11.42578125" style="108" customWidth="1"/>
    <col min="22" max="16384" width="9.140625" style="108"/>
  </cols>
  <sheetData>
    <row r="1" spans="1:20" ht="26.25" x14ac:dyDescent="0.4">
      <c r="A1" s="641" t="s">
        <v>274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</row>
    <row r="2" spans="1:20" ht="26.25" x14ac:dyDescent="0.4">
      <c r="A2" s="641" t="s">
        <v>275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0" ht="27" thickBot="1" x14ac:dyDescent="0.45">
      <c r="A3" s="642" t="s">
        <v>276</v>
      </c>
      <c r="B3" s="643"/>
      <c r="C3" s="641"/>
      <c r="D3" s="641"/>
      <c r="E3" s="641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</row>
    <row r="4" spans="1:20" x14ac:dyDescent="0.3">
      <c r="A4" s="614" t="s">
        <v>258</v>
      </c>
      <c r="B4" s="615" t="s">
        <v>259</v>
      </c>
      <c r="C4" s="617" t="s">
        <v>277</v>
      </c>
      <c r="D4" s="618"/>
      <c r="E4" s="619"/>
      <c r="F4" s="616" t="s">
        <v>262</v>
      </c>
      <c r="G4" s="616"/>
      <c r="H4" s="630"/>
      <c r="I4" s="616" t="s">
        <v>263</v>
      </c>
      <c r="J4" s="616"/>
      <c r="K4" s="616"/>
      <c r="L4" s="614" t="s">
        <v>278</v>
      </c>
      <c r="M4" s="616"/>
      <c r="N4" s="616"/>
      <c r="O4" s="616" t="s">
        <v>264</v>
      </c>
      <c r="P4" s="616"/>
      <c r="Q4" s="616"/>
      <c r="R4" s="616" t="s">
        <v>279</v>
      </c>
      <c r="S4" s="616"/>
      <c r="T4" s="616"/>
    </row>
    <row r="5" spans="1:20" ht="21" thickBot="1" x14ac:dyDescent="0.35">
      <c r="A5" s="614"/>
      <c r="B5" s="615"/>
      <c r="C5" s="620"/>
      <c r="D5" s="621"/>
      <c r="E5" s="622"/>
      <c r="F5" s="630"/>
      <c r="G5" s="630"/>
      <c r="H5" s="630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</row>
    <row r="6" spans="1:20" x14ac:dyDescent="0.3">
      <c r="A6" s="614"/>
      <c r="B6" s="616"/>
      <c r="C6" s="637" t="s">
        <v>266</v>
      </c>
      <c r="D6" s="638" t="s">
        <v>267</v>
      </c>
      <c r="E6" s="638"/>
      <c r="F6" s="616" t="s">
        <v>266</v>
      </c>
      <c r="G6" s="639" t="s">
        <v>267</v>
      </c>
      <c r="H6" s="639"/>
      <c r="I6" s="616" t="s">
        <v>266</v>
      </c>
      <c r="J6" s="639" t="s">
        <v>267</v>
      </c>
      <c r="K6" s="639"/>
      <c r="L6" s="616" t="s">
        <v>266</v>
      </c>
      <c r="M6" s="639" t="s">
        <v>267</v>
      </c>
      <c r="N6" s="639"/>
      <c r="O6" s="616" t="s">
        <v>266</v>
      </c>
      <c r="P6" s="639" t="s">
        <v>267</v>
      </c>
      <c r="Q6" s="639"/>
      <c r="R6" s="616" t="s">
        <v>266</v>
      </c>
      <c r="S6" s="639" t="s">
        <v>267</v>
      </c>
      <c r="T6" s="639"/>
    </row>
    <row r="7" spans="1:20" ht="60.75" x14ac:dyDescent="0.3">
      <c r="A7" s="614"/>
      <c r="B7" s="616"/>
      <c r="C7" s="616"/>
      <c r="D7" s="109" t="s">
        <v>268</v>
      </c>
      <c r="E7" s="109" t="s">
        <v>269</v>
      </c>
      <c r="F7" s="616"/>
      <c r="G7" s="109" t="s">
        <v>268</v>
      </c>
      <c r="H7" s="109" t="s">
        <v>269</v>
      </c>
      <c r="I7" s="616"/>
      <c r="J7" s="109" t="s">
        <v>268</v>
      </c>
      <c r="K7" s="109" t="s">
        <v>269</v>
      </c>
      <c r="L7" s="616"/>
      <c r="M7" s="109" t="s">
        <v>268</v>
      </c>
      <c r="N7" s="109" t="s">
        <v>269</v>
      </c>
      <c r="O7" s="616"/>
      <c r="P7" s="109" t="s">
        <v>268</v>
      </c>
      <c r="Q7" s="109" t="s">
        <v>269</v>
      </c>
      <c r="R7" s="616"/>
      <c r="S7" s="109" t="s">
        <v>268</v>
      </c>
      <c r="T7" s="109" t="s">
        <v>269</v>
      </c>
    </row>
    <row r="8" spans="1:20" x14ac:dyDescent="0.3">
      <c r="A8" s="110" t="s">
        <v>11</v>
      </c>
      <c r="B8" s="111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ht="26.25" x14ac:dyDescent="0.4">
      <c r="A9" s="141">
        <v>1</v>
      </c>
      <c r="B9" s="114" t="s">
        <v>13</v>
      </c>
      <c r="C9" s="115">
        <v>346.351088</v>
      </c>
      <c r="D9" s="115">
        <v>0</v>
      </c>
      <c r="E9" s="115">
        <v>0</v>
      </c>
      <c r="F9" s="115">
        <v>139.01940400000001</v>
      </c>
      <c r="G9" s="115">
        <v>50.619700000000002</v>
      </c>
      <c r="H9" s="115">
        <v>183.68260000000001</v>
      </c>
      <c r="I9" s="115">
        <v>660.60704999999996</v>
      </c>
      <c r="J9" s="115">
        <v>5200.7996000000003</v>
      </c>
      <c r="K9" s="115">
        <v>8316.0746999999992</v>
      </c>
      <c r="L9" s="115">
        <v>7036.8153620000003</v>
      </c>
      <c r="M9" s="115">
        <v>7.2450000000000001</v>
      </c>
      <c r="N9" s="115">
        <v>30.7911</v>
      </c>
      <c r="O9" s="115">
        <v>6628.7486680000002</v>
      </c>
      <c r="P9" s="115">
        <v>2127.6224999999999</v>
      </c>
      <c r="Q9" s="115">
        <v>13171.9257</v>
      </c>
      <c r="R9" s="115">
        <f>SUM(C9+F9+I9+L9+O9)</f>
        <v>14811.541572</v>
      </c>
      <c r="S9" s="115">
        <f>SUM(D9+G9+J9+M9+P9)</f>
        <v>7386.2867999999999</v>
      </c>
      <c r="T9" s="115">
        <f>SUM(E9+H9+K9+N9+Q9)</f>
        <v>21702.474099999999</v>
      </c>
    </row>
    <row r="10" spans="1:20" ht="26.25" x14ac:dyDescent="0.4">
      <c r="A10" s="141">
        <v>2</v>
      </c>
      <c r="B10" s="114" t="s">
        <v>14</v>
      </c>
      <c r="C10" s="115">
        <v>37.053055999999998</v>
      </c>
      <c r="D10" s="115">
        <v>0.79813286400000005</v>
      </c>
      <c r="E10" s="115">
        <v>0.79813286400000005</v>
      </c>
      <c r="F10" s="115">
        <v>66.508700000000005</v>
      </c>
      <c r="G10" s="115">
        <v>12.678823461</v>
      </c>
      <c r="H10" s="115">
        <v>89.046344783999999</v>
      </c>
      <c r="I10" s="115">
        <v>359.653775</v>
      </c>
      <c r="J10" s="115">
        <v>162.44617381699999</v>
      </c>
      <c r="K10" s="115">
        <v>2062.7233789000002</v>
      </c>
      <c r="L10" s="115">
        <v>596.63394100000005</v>
      </c>
      <c r="M10" s="115">
        <v>179.026732186</v>
      </c>
      <c r="N10" s="115">
        <v>732.38870684699998</v>
      </c>
      <c r="O10" s="115">
        <v>1556.557924</v>
      </c>
      <c r="P10" s="115">
        <v>0</v>
      </c>
      <c r="Q10" s="115">
        <v>0</v>
      </c>
      <c r="R10" s="115">
        <f>SUM(C10+F10+I10+L10+O10)</f>
        <v>2616.4073960000001</v>
      </c>
      <c r="S10" s="115">
        <f t="shared" ref="S10:T12" si="0">SUM(D10+G10+J10+M10+P10)</f>
        <v>354.94986232799999</v>
      </c>
      <c r="T10" s="115">
        <f t="shared" si="0"/>
        <v>2884.9565633950001</v>
      </c>
    </row>
    <row r="11" spans="1:20" ht="26.25" x14ac:dyDescent="0.4">
      <c r="A11" s="141">
        <v>3</v>
      </c>
      <c r="B11" s="114" t="s">
        <v>15</v>
      </c>
      <c r="C11" s="115">
        <v>70.799235999999993</v>
      </c>
      <c r="D11" s="115">
        <v>214.93559999999999</v>
      </c>
      <c r="E11" s="115">
        <v>737.90269999999998</v>
      </c>
      <c r="F11" s="115">
        <v>154.32398000000001</v>
      </c>
      <c r="G11" s="115">
        <v>0</v>
      </c>
      <c r="H11" s="115">
        <v>0</v>
      </c>
      <c r="I11" s="115">
        <v>426.97347500000001</v>
      </c>
      <c r="J11" s="115">
        <v>212.47919999999999</v>
      </c>
      <c r="K11" s="115">
        <v>587.88890000000004</v>
      </c>
      <c r="L11" s="115">
        <v>3303.4818850000001</v>
      </c>
      <c r="M11" s="115">
        <v>0</v>
      </c>
      <c r="N11" s="115">
        <v>158.82509999999999</v>
      </c>
      <c r="O11" s="115">
        <v>1299.28674</v>
      </c>
      <c r="P11" s="115">
        <v>4482.6001999999999</v>
      </c>
      <c r="Q11" s="115">
        <v>14287.512199999999</v>
      </c>
      <c r="R11" s="115">
        <f>SUM(C11+F11+I11+L11+O11)</f>
        <v>5254.8653159999994</v>
      </c>
      <c r="S11" s="115">
        <f t="shared" si="0"/>
        <v>4910.0149999999994</v>
      </c>
      <c r="T11" s="115">
        <f t="shared" si="0"/>
        <v>15772.1289</v>
      </c>
    </row>
    <row r="12" spans="1:20" ht="26.25" x14ac:dyDescent="0.4">
      <c r="A12" s="141">
        <v>4</v>
      </c>
      <c r="B12" s="114" t="s">
        <v>16</v>
      </c>
      <c r="C12" s="115">
        <v>529.24068799999998</v>
      </c>
      <c r="D12" s="115">
        <v>4.0808</v>
      </c>
      <c r="E12" s="115">
        <v>25.343299999999999</v>
      </c>
      <c r="F12" s="115">
        <v>367.979804</v>
      </c>
      <c r="G12" s="115">
        <v>0</v>
      </c>
      <c r="H12" s="115">
        <v>0</v>
      </c>
      <c r="I12" s="115">
        <v>1777.30565</v>
      </c>
      <c r="J12" s="115">
        <v>2554.7532000000001</v>
      </c>
      <c r="K12" s="115">
        <v>5585.4992000000002</v>
      </c>
      <c r="L12" s="115">
        <v>3691.2353619999999</v>
      </c>
      <c r="M12" s="115">
        <v>2536.5758999999998</v>
      </c>
      <c r="N12" s="115">
        <v>3744.9474</v>
      </c>
      <c r="O12" s="115">
        <v>2837.6473679999999</v>
      </c>
      <c r="P12" s="115">
        <v>0</v>
      </c>
      <c r="Q12" s="115">
        <v>1343.7137</v>
      </c>
      <c r="R12" s="115">
        <f>SUM(C12+F12+I12+L12+O12)</f>
        <v>9203.408872</v>
      </c>
      <c r="S12" s="115">
        <f t="shared" si="0"/>
        <v>5095.4099000000006</v>
      </c>
      <c r="T12" s="115">
        <f t="shared" si="0"/>
        <v>10699.5036</v>
      </c>
    </row>
    <row r="13" spans="1:20" ht="26.25" x14ac:dyDescent="0.4">
      <c r="A13" s="141"/>
      <c r="B13" s="116" t="s">
        <v>17</v>
      </c>
      <c r="C13" s="115">
        <f t="shared" ref="C13:T13" si="1">SUM(C9:C12)</f>
        <v>983.44406800000002</v>
      </c>
      <c r="D13" s="115">
        <f t="shared" si="1"/>
        <v>219.814532864</v>
      </c>
      <c r="E13" s="115">
        <f t="shared" si="1"/>
        <v>764.04413286399995</v>
      </c>
      <c r="F13" s="115">
        <f t="shared" si="1"/>
        <v>727.83188799999994</v>
      </c>
      <c r="G13" s="115">
        <f t="shared" si="1"/>
        <v>63.298523461000002</v>
      </c>
      <c r="H13" s="115">
        <f t="shared" si="1"/>
        <v>272.72894478400002</v>
      </c>
      <c r="I13" s="115">
        <f t="shared" si="1"/>
        <v>3224.5399500000003</v>
      </c>
      <c r="J13" s="115">
        <f t="shared" si="1"/>
        <v>8130.4781738170004</v>
      </c>
      <c r="K13" s="115">
        <f t="shared" si="1"/>
        <v>16552.1861789</v>
      </c>
      <c r="L13" s="115">
        <f t="shared" si="1"/>
        <v>14628.16655</v>
      </c>
      <c r="M13" s="115">
        <f t="shared" si="1"/>
        <v>2722.8476321859998</v>
      </c>
      <c r="N13" s="115">
        <f t="shared" si="1"/>
        <v>4666.9523068469998</v>
      </c>
      <c r="O13" s="115">
        <f t="shared" si="1"/>
        <v>12322.2407</v>
      </c>
      <c r="P13" s="115">
        <f t="shared" si="1"/>
        <v>6610.2227000000003</v>
      </c>
      <c r="Q13" s="115">
        <f t="shared" si="1"/>
        <v>28803.151599999997</v>
      </c>
      <c r="R13" s="115">
        <f t="shared" si="1"/>
        <v>31886.223156</v>
      </c>
      <c r="S13" s="115">
        <f t="shared" si="1"/>
        <v>17746.661562328001</v>
      </c>
      <c r="T13" s="115">
        <f t="shared" si="1"/>
        <v>51059.063163394996</v>
      </c>
    </row>
    <row r="14" spans="1:20" ht="26.25" x14ac:dyDescent="0.4">
      <c r="A14" s="134" t="s">
        <v>18</v>
      </c>
      <c r="B14" s="118" t="s">
        <v>270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ht="26.25" x14ac:dyDescent="0.4">
      <c r="A15" s="134">
        <v>1</v>
      </c>
      <c r="B15" s="114" t="s">
        <v>20</v>
      </c>
      <c r="C15" s="115">
        <v>5.88</v>
      </c>
      <c r="D15" s="115">
        <v>0</v>
      </c>
      <c r="E15" s="115">
        <v>0</v>
      </c>
      <c r="F15" s="115">
        <v>6.6603000000000003</v>
      </c>
      <c r="G15" s="115">
        <v>0</v>
      </c>
      <c r="H15" s="115">
        <v>0</v>
      </c>
      <c r="I15" s="115">
        <v>14.8576</v>
      </c>
      <c r="J15" s="115">
        <v>0</v>
      </c>
      <c r="K15" s="115">
        <v>1.72</v>
      </c>
      <c r="L15" s="115">
        <v>143.65700000000001</v>
      </c>
      <c r="M15" s="115">
        <v>0</v>
      </c>
      <c r="N15" s="115">
        <v>0</v>
      </c>
      <c r="O15" s="115">
        <v>47.132100000000001</v>
      </c>
      <c r="P15" s="115">
        <v>0</v>
      </c>
      <c r="Q15" s="115">
        <v>0</v>
      </c>
      <c r="R15" s="115">
        <f>SUM(C15+F15+I15+L15+O15)</f>
        <v>218.18700000000001</v>
      </c>
      <c r="S15" s="115">
        <f>SUM(D15+G15+J15+M15+P15)</f>
        <v>0</v>
      </c>
      <c r="T15" s="115">
        <f>SUM(E15+H15+K15+N15+Q15)</f>
        <v>1.72</v>
      </c>
    </row>
    <row r="16" spans="1:20" ht="26.25" x14ac:dyDescent="0.4">
      <c r="A16" s="134">
        <v>2</v>
      </c>
      <c r="B16" s="114" t="s">
        <v>21</v>
      </c>
      <c r="C16" s="115">
        <v>3.1798000000000002</v>
      </c>
      <c r="D16" s="115">
        <v>2.7039</v>
      </c>
      <c r="E16" s="115">
        <v>50.915199999999999</v>
      </c>
      <c r="F16" s="115">
        <v>14.414099999999999</v>
      </c>
      <c r="G16" s="115">
        <v>0.06</v>
      </c>
      <c r="H16" s="115">
        <v>3.1255000000000002</v>
      </c>
      <c r="I16" s="115">
        <v>182.16347500000001</v>
      </c>
      <c r="J16" s="115">
        <v>25.849499999999999</v>
      </c>
      <c r="K16" s="115">
        <v>642.3297</v>
      </c>
      <c r="L16" s="115">
        <v>354.49302499999999</v>
      </c>
      <c r="M16" s="115">
        <v>0.42320000000000002</v>
      </c>
      <c r="N16" s="115">
        <v>123.3412</v>
      </c>
      <c r="O16" s="115">
        <v>142.38290000000001</v>
      </c>
      <c r="P16" s="115">
        <v>39.622900000000001</v>
      </c>
      <c r="Q16" s="115">
        <v>1571.4836</v>
      </c>
      <c r="R16" s="115">
        <f t="shared" ref="R16:T28" si="2">SUM(C16+F16+I16+L16+O16)</f>
        <v>696.63329999999996</v>
      </c>
      <c r="S16" s="115">
        <f t="shared" si="2"/>
        <v>68.659500000000008</v>
      </c>
      <c r="T16" s="115">
        <f t="shared" si="2"/>
        <v>2391.1952000000001</v>
      </c>
    </row>
    <row r="17" spans="1:20" ht="26.25" x14ac:dyDescent="0.4">
      <c r="A17" s="134">
        <v>3</v>
      </c>
      <c r="B17" s="114" t="s">
        <v>22</v>
      </c>
      <c r="C17" s="115">
        <v>72.868459999999999</v>
      </c>
      <c r="D17" s="115">
        <v>0</v>
      </c>
      <c r="E17" s="115">
        <v>0</v>
      </c>
      <c r="F17" s="115">
        <v>114.36973999999999</v>
      </c>
      <c r="G17" s="115">
        <v>15.851800000000001</v>
      </c>
      <c r="H17" s="115">
        <v>67.246497359000003</v>
      </c>
      <c r="I17" s="115">
        <v>745.91084000000001</v>
      </c>
      <c r="J17" s="115">
        <v>2.65</v>
      </c>
      <c r="K17" s="115">
        <v>3155.5471690180002</v>
      </c>
      <c r="L17" s="115">
        <v>3335.9900950000001</v>
      </c>
      <c r="M17" s="115">
        <v>27.31</v>
      </c>
      <c r="N17" s="115">
        <v>558.21</v>
      </c>
      <c r="O17" s="115">
        <v>926.58817999999997</v>
      </c>
      <c r="P17" s="115">
        <v>0</v>
      </c>
      <c r="Q17" s="115">
        <v>1166.98</v>
      </c>
      <c r="R17" s="115">
        <f t="shared" si="2"/>
        <v>5195.7273150000001</v>
      </c>
      <c r="S17" s="115">
        <f t="shared" si="2"/>
        <v>45.811799999999998</v>
      </c>
      <c r="T17" s="115">
        <f t="shared" si="2"/>
        <v>4947.9836663770002</v>
      </c>
    </row>
    <row r="18" spans="1:20" ht="26.25" x14ac:dyDescent="0.4">
      <c r="A18" s="134">
        <v>4</v>
      </c>
      <c r="B18" s="114" t="s">
        <v>23</v>
      </c>
      <c r="C18" s="115">
        <v>7.8120000000000003</v>
      </c>
      <c r="D18" s="115">
        <v>0</v>
      </c>
      <c r="E18" s="115">
        <v>0</v>
      </c>
      <c r="F18" s="115">
        <v>11.567112</v>
      </c>
      <c r="G18" s="115">
        <v>0</v>
      </c>
      <c r="H18" s="115">
        <v>0</v>
      </c>
      <c r="I18" s="115">
        <v>260.49095</v>
      </c>
      <c r="J18" s="115">
        <v>112.3039</v>
      </c>
      <c r="K18" s="115">
        <v>391.45557700000001</v>
      </c>
      <c r="L18" s="115">
        <v>263.36489</v>
      </c>
      <c r="M18" s="115">
        <v>108.4851</v>
      </c>
      <c r="N18" s="115">
        <v>344.22366799999998</v>
      </c>
      <c r="O18" s="115">
        <v>137.89086</v>
      </c>
      <c r="P18" s="115">
        <v>1908.4795999999999</v>
      </c>
      <c r="Q18" s="115">
        <v>6250.9324699999997</v>
      </c>
      <c r="R18" s="115">
        <f t="shared" si="2"/>
        <v>681.125812</v>
      </c>
      <c r="S18" s="115">
        <f t="shared" si="2"/>
        <v>2129.2685999999999</v>
      </c>
      <c r="T18" s="115">
        <f t="shared" si="2"/>
        <v>6986.611715</v>
      </c>
    </row>
    <row r="19" spans="1:20" ht="52.5" x14ac:dyDescent="0.4">
      <c r="A19" s="134">
        <v>5</v>
      </c>
      <c r="B19" s="114" t="s">
        <v>24</v>
      </c>
      <c r="C19" s="115">
        <v>7.4509999999999996</v>
      </c>
      <c r="D19" s="115">
        <v>0</v>
      </c>
      <c r="E19" s="115">
        <v>0</v>
      </c>
      <c r="F19" s="115">
        <v>16.919260000000001</v>
      </c>
      <c r="G19" s="115">
        <v>0</v>
      </c>
      <c r="H19" s="115">
        <v>4.3592000000000004</v>
      </c>
      <c r="I19" s="115">
        <v>142.59887499999999</v>
      </c>
      <c r="J19" s="115">
        <v>0</v>
      </c>
      <c r="K19" s="115">
        <v>70.956000000000003</v>
      </c>
      <c r="L19" s="115">
        <v>90.135625000000005</v>
      </c>
      <c r="M19" s="115">
        <v>0</v>
      </c>
      <c r="N19" s="115">
        <v>51.695300000000003</v>
      </c>
      <c r="O19" s="115">
        <v>93.129400000000004</v>
      </c>
      <c r="P19" s="115">
        <v>0</v>
      </c>
      <c r="Q19" s="115">
        <v>772.38710000000003</v>
      </c>
      <c r="R19" s="115">
        <f t="shared" si="2"/>
        <v>350.23415999999997</v>
      </c>
      <c r="S19" s="115">
        <f t="shared" si="2"/>
        <v>0</v>
      </c>
      <c r="T19" s="115">
        <f t="shared" si="2"/>
        <v>899.39760000000001</v>
      </c>
    </row>
    <row r="20" spans="1:20" ht="52.5" x14ac:dyDescent="0.4">
      <c r="A20" s="134">
        <v>6</v>
      </c>
      <c r="B20" s="114" t="s">
        <v>25</v>
      </c>
      <c r="C20" s="115">
        <v>15.036</v>
      </c>
      <c r="D20" s="115">
        <v>0</v>
      </c>
      <c r="E20" s="115">
        <v>5.4065000000000003</v>
      </c>
      <c r="F20" s="115">
        <v>80.114859999999993</v>
      </c>
      <c r="G20" s="115">
        <v>1.4207000000000001</v>
      </c>
      <c r="H20" s="115">
        <v>57.563699999999997</v>
      </c>
      <c r="I20" s="115">
        <v>68.828749999999999</v>
      </c>
      <c r="J20" s="115">
        <v>81.356300000000005</v>
      </c>
      <c r="K20" s="115">
        <v>245.76939999999999</v>
      </c>
      <c r="L20" s="115">
        <v>194.58875</v>
      </c>
      <c r="M20" s="115">
        <v>17.222899999999999</v>
      </c>
      <c r="N20" s="115">
        <v>77.433599999999998</v>
      </c>
      <c r="O20" s="115">
        <v>216.4357</v>
      </c>
      <c r="P20" s="115">
        <v>154.90819999999999</v>
      </c>
      <c r="Q20" s="115">
        <v>650.63319999999999</v>
      </c>
      <c r="R20" s="115">
        <f t="shared" si="2"/>
        <v>575.00405999999998</v>
      </c>
      <c r="S20" s="115">
        <f t="shared" si="2"/>
        <v>254.90809999999999</v>
      </c>
      <c r="T20" s="115">
        <f t="shared" si="2"/>
        <v>1036.8063999999999</v>
      </c>
    </row>
    <row r="21" spans="1:20" ht="26.25" x14ac:dyDescent="0.4">
      <c r="A21" s="134">
        <v>7</v>
      </c>
      <c r="B21" s="114" t="s">
        <v>26</v>
      </c>
      <c r="C21" s="115">
        <v>15.75432</v>
      </c>
      <c r="D21" s="115">
        <v>0</v>
      </c>
      <c r="E21" s="115">
        <v>0</v>
      </c>
      <c r="F21" s="115">
        <v>22.274999999999999</v>
      </c>
      <c r="G21" s="115">
        <v>9.3451000000000004</v>
      </c>
      <c r="H21" s="115">
        <v>27.5259</v>
      </c>
      <c r="I21" s="115">
        <v>161.52735000000001</v>
      </c>
      <c r="J21" s="115">
        <v>40.895600000000002</v>
      </c>
      <c r="K21" s="115">
        <v>173.92529999999999</v>
      </c>
      <c r="L21" s="115">
        <v>2314.0532499999999</v>
      </c>
      <c r="M21" s="115">
        <v>29.044599999999999</v>
      </c>
      <c r="N21" s="115">
        <v>29.054600000000001</v>
      </c>
      <c r="O21" s="115">
        <v>193.202</v>
      </c>
      <c r="P21" s="115">
        <v>53.988399999999999</v>
      </c>
      <c r="Q21" s="115">
        <v>4385.9009999999998</v>
      </c>
      <c r="R21" s="115">
        <f t="shared" si="2"/>
        <v>2706.8119200000001</v>
      </c>
      <c r="S21" s="115">
        <f t="shared" si="2"/>
        <v>133.27370000000002</v>
      </c>
      <c r="T21" s="115">
        <f t="shared" si="2"/>
        <v>4616.4067999999997</v>
      </c>
    </row>
    <row r="22" spans="1:20" ht="52.5" x14ac:dyDescent="0.4">
      <c r="A22" s="134">
        <v>8</v>
      </c>
      <c r="B22" s="114" t="s">
        <v>27</v>
      </c>
      <c r="C22" s="115">
        <v>46.641280000000002</v>
      </c>
      <c r="D22" s="115">
        <v>0</v>
      </c>
      <c r="E22" s="115">
        <v>0</v>
      </c>
      <c r="F22" s="115">
        <v>37.563263999999997</v>
      </c>
      <c r="G22" s="115">
        <v>0</v>
      </c>
      <c r="H22" s="115">
        <v>0</v>
      </c>
      <c r="I22" s="115">
        <v>93.459450000000004</v>
      </c>
      <c r="J22" s="115">
        <v>3.2463000000000002</v>
      </c>
      <c r="K22" s="115">
        <v>11.866300000000001</v>
      </c>
      <c r="L22" s="115">
        <v>238.62125</v>
      </c>
      <c r="M22" s="115">
        <v>21.6754</v>
      </c>
      <c r="N22" s="115">
        <v>56.194850000000002</v>
      </c>
      <c r="O22" s="115">
        <v>175.29990000000001</v>
      </c>
      <c r="P22" s="115">
        <v>5.9325000000000001</v>
      </c>
      <c r="Q22" s="115">
        <v>172.70502503099999</v>
      </c>
      <c r="R22" s="115">
        <f t="shared" si="2"/>
        <v>591.58514400000001</v>
      </c>
      <c r="S22" s="115">
        <f t="shared" si="2"/>
        <v>30.854200000000002</v>
      </c>
      <c r="T22" s="115">
        <f t="shared" si="2"/>
        <v>240.76617503099999</v>
      </c>
    </row>
    <row r="23" spans="1:20" ht="52.5" x14ac:dyDescent="0.4">
      <c r="A23" s="134">
        <v>9</v>
      </c>
      <c r="B23" s="114" t="s">
        <v>28</v>
      </c>
      <c r="C23" s="115">
        <v>6.7076000000000002</v>
      </c>
      <c r="D23" s="115">
        <v>0</v>
      </c>
      <c r="E23" s="115">
        <v>0</v>
      </c>
      <c r="F23" s="115">
        <v>13.4278</v>
      </c>
      <c r="G23" s="115">
        <v>0</v>
      </c>
      <c r="H23" s="115">
        <v>0</v>
      </c>
      <c r="I23" s="115">
        <v>41.155225000000002</v>
      </c>
      <c r="J23" s="115">
        <v>23.638300000000001</v>
      </c>
      <c r="K23" s="115">
        <v>211.10929999999999</v>
      </c>
      <c r="L23" s="115">
        <v>112.32725499999999</v>
      </c>
      <c r="M23" s="115">
        <v>2.8098000000000001</v>
      </c>
      <c r="N23" s="115">
        <v>9.1021999999999998</v>
      </c>
      <c r="O23" s="115">
        <v>301.40971999999999</v>
      </c>
      <c r="P23" s="115">
        <v>247.74889999999999</v>
      </c>
      <c r="Q23" s="115">
        <v>417.69170000000003</v>
      </c>
      <c r="R23" s="115">
        <f t="shared" si="2"/>
        <v>475.02760000000001</v>
      </c>
      <c r="S23" s="115">
        <f t="shared" si="2"/>
        <v>274.197</v>
      </c>
      <c r="T23" s="115">
        <f t="shared" si="2"/>
        <v>637.90319999999997</v>
      </c>
    </row>
    <row r="24" spans="1:20" ht="52.5" x14ac:dyDescent="0.4">
      <c r="A24" s="134">
        <v>10</v>
      </c>
      <c r="B24" s="114" t="s">
        <v>29</v>
      </c>
      <c r="C24" s="115">
        <v>7.9550479999999997</v>
      </c>
      <c r="D24" s="115">
        <v>0</v>
      </c>
      <c r="E24" s="115">
        <v>8.14</v>
      </c>
      <c r="F24" s="115">
        <v>9.7947799999999994</v>
      </c>
      <c r="G24" s="115">
        <v>0</v>
      </c>
      <c r="H24" s="115">
        <v>37.857100000000003</v>
      </c>
      <c r="I24" s="115">
        <v>80.8001</v>
      </c>
      <c r="J24" s="115">
        <v>41.733699999999999</v>
      </c>
      <c r="K24" s="115">
        <v>912.87540000000001</v>
      </c>
      <c r="L24" s="115">
        <v>930.78769999999997</v>
      </c>
      <c r="M24" s="115">
        <v>142.05549999999999</v>
      </c>
      <c r="N24" s="115">
        <v>870.48979999999995</v>
      </c>
      <c r="O24" s="115">
        <v>135.60640000000001</v>
      </c>
      <c r="P24" s="115">
        <v>2419.1302999999998</v>
      </c>
      <c r="Q24" s="115">
        <v>12113.598599999999</v>
      </c>
      <c r="R24" s="115">
        <f t="shared" si="2"/>
        <v>1164.9440279999999</v>
      </c>
      <c r="S24" s="115">
        <f t="shared" si="2"/>
        <v>2602.9195</v>
      </c>
      <c r="T24" s="115">
        <f t="shared" si="2"/>
        <v>13942.9609</v>
      </c>
    </row>
    <row r="25" spans="1:20" ht="52.5" x14ac:dyDescent="0.4">
      <c r="A25" s="134">
        <v>11</v>
      </c>
      <c r="B25" s="114" t="s">
        <v>30</v>
      </c>
      <c r="C25" s="115">
        <v>2.3199999999999998</v>
      </c>
      <c r="D25" s="115">
        <v>0</v>
      </c>
      <c r="E25" s="115">
        <v>0</v>
      </c>
      <c r="F25" s="115">
        <v>2.5299999999999998</v>
      </c>
      <c r="G25" s="115">
        <v>0.36849999999999999</v>
      </c>
      <c r="H25" s="115">
        <v>1.5226</v>
      </c>
      <c r="I25" s="115">
        <v>57.015524999999997</v>
      </c>
      <c r="J25" s="115">
        <v>1.4345000000000001</v>
      </c>
      <c r="K25" s="115">
        <v>7.9650999999999996</v>
      </c>
      <c r="L25" s="115">
        <v>37.077399</v>
      </c>
      <c r="M25" s="115">
        <v>1.95E-2</v>
      </c>
      <c r="N25" s="115">
        <v>0.4783</v>
      </c>
      <c r="O25" s="115">
        <v>96.563336000000007</v>
      </c>
      <c r="P25" s="115">
        <v>0</v>
      </c>
      <c r="Q25" s="115">
        <v>23.149699999999999</v>
      </c>
      <c r="R25" s="115">
        <f t="shared" si="2"/>
        <v>195.50626</v>
      </c>
      <c r="S25" s="115">
        <f t="shared" si="2"/>
        <v>1.8225000000000002</v>
      </c>
      <c r="T25" s="115">
        <f t="shared" si="2"/>
        <v>33.115700000000004</v>
      </c>
    </row>
    <row r="26" spans="1:20" ht="26.25" x14ac:dyDescent="0.4">
      <c r="A26" s="134">
        <v>12</v>
      </c>
      <c r="B26" s="114" t="s">
        <v>31</v>
      </c>
      <c r="C26" s="115">
        <v>3.4039999999999999</v>
      </c>
      <c r="D26" s="115">
        <v>1.67</v>
      </c>
      <c r="E26" s="115">
        <v>9.6753</v>
      </c>
      <c r="F26" s="115">
        <v>6.516</v>
      </c>
      <c r="G26" s="115">
        <v>0</v>
      </c>
      <c r="H26" s="115">
        <v>1.4272</v>
      </c>
      <c r="I26" s="115">
        <v>55.955399999999997</v>
      </c>
      <c r="J26" s="115">
        <v>0</v>
      </c>
      <c r="K26" s="115">
        <v>30.71</v>
      </c>
      <c r="L26" s="115">
        <v>147.24100000000001</v>
      </c>
      <c r="M26" s="115">
        <v>10.19</v>
      </c>
      <c r="N26" s="115">
        <v>34.270000000000003</v>
      </c>
      <c r="O26" s="115">
        <v>44.765700000000002</v>
      </c>
      <c r="P26" s="115">
        <v>0</v>
      </c>
      <c r="Q26" s="115">
        <v>41.625999999999998</v>
      </c>
      <c r="R26" s="115">
        <f t="shared" si="2"/>
        <v>257.88209999999998</v>
      </c>
      <c r="S26" s="115">
        <f t="shared" si="2"/>
        <v>11.86</v>
      </c>
      <c r="T26" s="115">
        <f t="shared" si="2"/>
        <v>117.70850000000002</v>
      </c>
    </row>
    <row r="27" spans="1:20" ht="52.5" x14ac:dyDescent="0.4">
      <c r="A27" s="134">
        <v>13</v>
      </c>
      <c r="B27" s="114" t="s">
        <v>32</v>
      </c>
      <c r="C27" s="115">
        <v>9.2419399999999996</v>
      </c>
      <c r="D27" s="115">
        <v>0</v>
      </c>
      <c r="E27" s="115">
        <v>0</v>
      </c>
      <c r="F27" s="115">
        <v>10.3184</v>
      </c>
      <c r="G27" s="115">
        <v>4.8806000000000003</v>
      </c>
      <c r="H27" s="115">
        <v>50.244810000000001</v>
      </c>
      <c r="I27" s="115">
        <v>138.49882500000001</v>
      </c>
      <c r="J27" s="115">
        <v>104.8702</v>
      </c>
      <c r="K27" s="115">
        <v>324.44630000000001</v>
      </c>
      <c r="L27" s="115">
        <v>222.32575499999999</v>
      </c>
      <c r="M27" s="115">
        <v>43.484900000000003</v>
      </c>
      <c r="N27" s="115">
        <v>235.30269999999999</v>
      </c>
      <c r="O27" s="115">
        <v>984.54772000000003</v>
      </c>
      <c r="P27" s="115">
        <v>1488.3348000000001</v>
      </c>
      <c r="Q27" s="115">
        <v>3529.3015</v>
      </c>
      <c r="R27" s="115">
        <f t="shared" si="2"/>
        <v>1364.93264</v>
      </c>
      <c r="S27" s="115">
        <f t="shared" si="2"/>
        <v>1641.5705</v>
      </c>
      <c r="T27" s="115">
        <f t="shared" si="2"/>
        <v>4139.2953099999995</v>
      </c>
    </row>
    <row r="28" spans="1:20" ht="26.25" x14ac:dyDescent="0.4">
      <c r="A28" s="134">
        <v>14</v>
      </c>
      <c r="B28" s="119" t="s">
        <v>33</v>
      </c>
      <c r="C28" s="115">
        <v>2.3199999999999998</v>
      </c>
      <c r="D28" s="115">
        <v>0</v>
      </c>
      <c r="E28" s="115">
        <v>0</v>
      </c>
      <c r="F28" s="115">
        <v>43.229968</v>
      </c>
      <c r="G28" s="115">
        <v>0</v>
      </c>
      <c r="H28" s="115">
        <v>1.38</v>
      </c>
      <c r="I28" s="115">
        <v>109.459425</v>
      </c>
      <c r="J28" s="115">
        <v>7.6</v>
      </c>
      <c r="K28" s="115">
        <v>26.99</v>
      </c>
      <c r="L28" s="115">
        <v>266.67964699999999</v>
      </c>
      <c r="M28" s="115">
        <v>0.19</v>
      </c>
      <c r="N28" s="115">
        <v>0.74</v>
      </c>
      <c r="O28" s="115">
        <v>47.946308000000002</v>
      </c>
      <c r="P28" s="115">
        <v>0.18</v>
      </c>
      <c r="Q28" s="115">
        <v>0.81</v>
      </c>
      <c r="R28" s="115">
        <f t="shared" si="2"/>
        <v>469.63534799999996</v>
      </c>
      <c r="S28" s="115">
        <f t="shared" si="2"/>
        <v>7.97</v>
      </c>
      <c r="T28" s="115">
        <f t="shared" si="2"/>
        <v>29.919999999999995</v>
      </c>
    </row>
    <row r="29" spans="1:20" ht="26.25" x14ac:dyDescent="0.4">
      <c r="A29" s="134"/>
      <c r="B29" s="118" t="s">
        <v>34</v>
      </c>
      <c r="C29" s="115">
        <f t="shared" ref="C29:T29" si="3">SUM(C15:C28)</f>
        <v>206.57144799999998</v>
      </c>
      <c r="D29" s="115">
        <f t="shared" si="3"/>
        <v>4.3738999999999999</v>
      </c>
      <c r="E29" s="115">
        <f t="shared" si="3"/>
        <v>74.137</v>
      </c>
      <c r="F29" s="115">
        <f t="shared" si="3"/>
        <v>389.70058399999999</v>
      </c>
      <c r="G29" s="115">
        <f t="shared" si="3"/>
        <v>31.926700000000007</v>
      </c>
      <c r="H29" s="115">
        <f t="shared" si="3"/>
        <v>252.25250735900002</v>
      </c>
      <c r="I29" s="115">
        <f t="shared" si="3"/>
        <v>2152.7217900000001</v>
      </c>
      <c r="J29" s="115">
        <f t="shared" si="3"/>
        <v>445.57830000000007</v>
      </c>
      <c r="K29" s="115">
        <f t="shared" si="3"/>
        <v>6207.665546018</v>
      </c>
      <c r="L29" s="115">
        <f t="shared" si="3"/>
        <v>8651.3426410000011</v>
      </c>
      <c r="M29" s="115">
        <f t="shared" si="3"/>
        <v>402.91089999999997</v>
      </c>
      <c r="N29" s="115">
        <f t="shared" si="3"/>
        <v>2390.5362180000002</v>
      </c>
      <c r="O29" s="115">
        <f t="shared" si="3"/>
        <v>3542.9002240000004</v>
      </c>
      <c r="P29" s="115">
        <f t="shared" si="3"/>
        <v>6318.3256000000001</v>
      </c>
      <c r="Q29" s="115">
        <f t="shared" si="3"/>
        <v>31097.199895031001</v>
      </c>
      <c r="R29" s="115">
        <f t="shared" si="3"/>
        <v>14943.236687000001</v>
      </c>
      <c r="S29" s="115">
        <f t="shared" si="3"/>
        <v>7203.1154000000006</v>
      </c>
      <c r="T29" s="115">
        <f t="shared" si="3"/>
        <v>40021.791166408002</v>
      </c>
    </row>
    <row r="30" spans="1:20" ht="23.25" x14ac:dyDescent="0.35">
      <c r="A30" s="662"/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142"/>
      <c r="S30" s="142"/>
      <c r="T30" s="142"/>
    </row>
    <row r="31" spans="1:20" ht="23.25" x14ac:dyDescent="0.35">
      <c r="A31" s="661" t="s">
        <v>274</v>
      </c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142"/>
      <c r="S31" s="142"/>
      <c r="T31" s="142"/>
    </row>
    <row r="32" spans="1:20" ht="23.25" x14ac:dyDescent="0.35">
      <c r="A32" s="661" t="s">
        <v>280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142"/>
      <c r="S32" s="142"/>
      <c r="T32" s="142"/>
    </row>
    <row r="33" spans="1:20" ht="24" thickBot="1" x14ac:dyDescent="0.4">
      <c r="A33" s="663" t="s">
        <v>283</v>
      </c>
      <c r="B33" s="664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</row>
    <row r="34" spans="1:20" ht="22.5" x14ac:dyDescent="0.3">
      <c r="A34" s="123" t="s">
        <v>258</v>
      </c>
      <c r="B34" s="124" t="s">
        <v>259</v>
      </c>
      <c r="C34" s="617" t="s">
        <v>277</v>
      </c>
      <c r="D34" s="618"/>
      <c r="E34" s="619"/>
      <c r="F34" s="616" t="s">
        <v>262</v>
      </c>
      <c r="G34" s="616"/>
      <c r="H34" s="630"/>
      <c r="I34" s="616" t="s">
        <v>263</v>
      </c>
      <c r="J34" s="616"/>
      <c r="K34" s="616"/>
      <c r="L34" s="614" t="s">
        <v>278</v>
      </c>
      <c r="M34" s="616"/>
      <c r="N34" s="616"/>
      <c r="O34" s="616" t="s">
        <v>264</v>
      </c>
      <c r="P34" s="616"/>
      <c r="Q34" s="616"/>
      <c r="R34" s="616" t="s">
        <v>279</v>
      </c>
      <c r="S34" s="616"/>
      <c r="T34" s="616"/>
    </row>
    <row r="35" spans="1:20" ht="135.75" thickBot="1" x14ac:dyDescent="0.35">
      <c r="A35" s="126" t="s">
        <v>281</v>
      </c>
      <c r="B35" s="127"/>
      <c r="C35" s="620"/>
      <c r="D35" s="621"/>
      <c r="E35" s="622"/>
      <c r="F35" s="630"/>
      <c r="G35" s="630"/>
      <c r="H35" s="630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</row>
    <row r="36" spans="1:20" ht="22.5" x14ac:dyDescent="0.3">
      <c r="A36" s="126"/>
      <c r="B36" s="127"/>
      <c r="C36" s="124" t="s">
        <v>266</v>
      </c>
      <c r="D36" s="658" t="s">
        <v>267</v>
      </c>
      <c r="E36" s="659"/>
      <c r="F36" s="124" t="s">
        <v>266</v>
      </c>
      <c r="G36" s="658" t="s">
        <v>267</v>
      </c>
      <c r="H36" s="659"/>
      <c r="I36" s="124" t="s">
        <v>266</v>
      </c>
      <c r="J36" s="658" t="s">
        <v>267</v>
      </c>
      <c r="K36" s="659"/>
      <c r="L36" s="124" t="s">
        <v>266</v>
      </c>
      <c r="M36" s="658" t="s">
        <v>267</v>
      </c>
      <c r="N36" s="659"/>
      <c r="O36" s="124" t="s">
        <v>266</v>
      </c>
      <c r="P36" s="658" t="s">
        <v>267</v>
      </c>
      <c r="Q36" s="659"/>
      <c r="R36" s="124" t="s">
        <v>266</v>
      </c>
      <c r="S36" s="658" t="s">
        <v>267</v>
      </c>
      <c r="T36" s="659"/>
    </row>
    <row r="37" spans="1:20" ht="67.5" x14ac:dyDescent="0.3">
      <c r="A37" s="128"/>
      <c r="B37" s="129"/>
      <c r="C37" s="129"/>
      <c r="D37" s="130" t="s">
        <v>268</v>
      </c>
      <c r="E37" s="130" t="s">
        <v>269</v>
      </c>
      <c r="F37" s="129"/>
      <c r="G37" s="130" t="s">
        <v>268</v>
      </c>
      <c r="H37" s="130" t="s">
        <v>269</v>
      </c>
      <c r="I37" s="129"/>
      <c r="J37" s="130" t="s">
        <v>268</v>
      </c>
      <c r="K37" s="130" t="s">
        <v>269</v>
      </c>
      <c r="L37" s="129"/>
      <c r="M37" s="130" t="s">
        <v>268</v>
      </c>
      <c r="N37" s="130" t="s">
        <v>269</v>
      </c>
      <c r="O37" s="129"/>
      <c r="P37" s="130" t="s">
        <v>268</v>
      </c>
      <c r="Q37" s="130" t="s">
        <v>269</v>
      </c>
      <c r="R37" s="129"/>
      <c r="S37" s="130" t="s">
        <v>268</v>
      </c>
      <c r="T37" s="130" t="s">
        <v>269</v>
      </c>
    </row>
    <row r="38" spans="1:20" ht="23.25" x14ac:dyDescent="0.35">
      <c r="A38" s="143" t="s">
        <v>35</v>
      </c>
      <c r="B38" s="144" t="s">
        <v>36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26.25" x14ac:dyDescent="0.4">
      <c r="A39" s="146">
        <v>1</v>
      </c>
      <c r="B39" s="147" t="s">
        <v>37</v>
      </c>
      <c r="C39" s="148">
        <v>10.086399999999999</v>
      </c>
      <c r="D39" s="148">
        <v>0</v>
      </c>
      <c r="E39" s="148">
        <v>0</v>
      </c>
      <c r="F39" s="148">
        <v>21.157800000000002</v>
      </c>
      <c r="G39" s="148">
        <v>9.7296599999999997E-2</v>
      </c>
      <c r="H39" s="148">
        <v>9.7296599999999997E-2</v>
      </c>
      <c r="I39" s="148">
        <v>113.6375</v>
      </c>
      <c r="J39" s="148">
        <v>256.97370927399999</v>
      </c>
      <c r="K39" s="148">
        <v>256.97370927399999</v>
      </c>
      <c r="L39" s="148">
        <v>1153.9505999999999</v>
      </c>
      <c r="M39" s="148">
        <v>4.3558000000000003</v>
      </c>
      <c r="N39" s="148">
        <v>18.99590809</v>
      </c>
      <c r="O39" s="148">
        <v>298.12709999999998</v>
      </c>
      <c r="P39" s="148">
        <v>271.93071949</v>
      </c>
      <c r="Q39" s="148">
        <v>1624.63490615</v>
      </c>
      <c r="R39" s="115">
        <f>SUM(C39+F39+I39+L39+O39)</f>
        <v>1596.9593999999997</v>
      </c>
      <c r="S39" s="115">
        <f>SUM(D39+G39+J39+M39+P39)</f>
        <v>533.35752536399991</v>
      </c>
      <c r="T39" s="115">
        <f>SUM(E39+H39+K39+N39+Q39)</f>
        <v>1900.7018201139999</v>
      </c>
    </row>
    <row r="40" spans="1:20" ht="26.25" x14ac:dyDescent="0.4">
      <c r="A40" s="146">
        <v>2</v>
      </c>
      <c r="B40" s="147" t="s">
        <v>38</v>
      </c>
      <c r="C40" s="148">
        <v>49.991771999999997</v>
      </c>
      <c r="D40" s="148">
        <v>5.28</v>
      </c>
      <c r="E40" s="148">
        <v>13.804</v>
      </c>
      <c r="F40" s="148">
        <v>40.841804000000003</v>
      </c>
      <c r="G40" s="148">
        <v>5.7216741000000004</v>
      </c>
      <c r="H40" s="148">
        <v>25.5945924</v>
      </c>
      <c r="I40" s="148">
        <v>743.74310000000003</v>
      </c>
      <c r="J40" s="148">
        <v>345.02841204700002</v>
      </c>
      <c r="K40" s="148">
        <v>1606.5795046180001</v>
      </c>
      <c r="L40" s="148">
        <v>1042.0093999999999</v>
      </c>
      <c r="M40" s="148">
        <v>153.50828540000001</v>
      </c>
      <c r="N40" s="148">
        <v>755.48641239999995</v>
      </c>
      <c r="O40" s="148">
        <v>401.95420000000001</v>
      </c>
      <c r="P40" s="148">
        <v>842.29359053800295</v>
      </c>
      <c r="Q40" s="148">
        <v>4353.6680965770001</v>
      </c>
      <c r="R40" s="115">
        <f t="shared" ref="R40:T59" si="4">SUM(C40+F40+I40+L40+O40)</f>
        <v>2278.5402760000002</v>
      </c>
      <c r="S40" s="115">
        <f t="shared" si="4"/>
        <v>1351.8319620850029</v>
      </c>
      <c r="T40" s="115">
        <f t="shared" si="4"/>
        <v>6755.1326059950006</v>
      </c>
    </row>
    <row r="41" spans="1:20" ht="47.25" x14ac:dyDescent="0.4">
      <c r="A41" s="146">
        <v>3</v>
      </c>
      <c r="B41" s="147" t="s">
        <v>39</v>
      </c>
      <c r="C41" s="148">
        <v>28.512916000000001</v>
      </c>
      <c r="D41" s="148">
        <v>0</v>
      </c>
      <c r="E41" s="148">
        <v>0</v>
      </c>
      <c r="F41" s="148">
        <v>14.4277</v>
      </c>
      <c r="G41" s="148">
        <v>0</v>
      </c>
      <c r="H41" s="148">
        <v>0</v>
      </c>
      <c r="I41" s="148">
        <v>172.5283</v>
      </c>
      <c r="J41" s="148">
        <v>0</v>
      </c>
      <c r="K41" s="148">
        <v>0</v>
      </c>
      <c r="L41" s="148">
        <v>2874.1296000000002</v>
      </c>
      <c r="M41" s="148">
        <v>0</v>
      </c>
      <c r="N41" s="148">
        <v>0</v>
      </c>
      <c r="O41" s="148">
        <v>352.35079999999999</v>
      </c>
      <c r="P41" s="148">
        <v>2751.4231</v>
      </c>
      <c r="Q41" s="148">
        <v>10502.0296</v>
      </c>
      <c r="R41" s="115">
        <f t="shared" si="4"/>
        <v>3441.9493160000002</v>
      </c>
      <c r="S41" s="115">
        <f t="shared" si="4"/>
        <v>2751.4231</v>
      </c>
      <c r="T41" s="115">
        <f t="shared" si="4"/>
        <v>10502.0296</v>
      </c>
    </row>
    <row r="42" spans="1:20" ht="47.25" x14ac:dyDescent="0.4">
      <c r="A42" s="146">
        <v>4</v>
      </c>
      <c r="B42" s="147" t="s">
        <v>40</v>
      </c>
      <c r="C42" s="148">
        <v>6.9279999999999999</v>
      </c>
      <c r="D42" s="148">
        <v>184.05170000000001</v>
      </c>
      <c r="E42" s="148">
        <v>472.45137999999997</v>
      </c>
      <c r="F42" s="148">
        <v>6.16</v>
      </c>
      <c r="G42" s="148">
        <v>0</v>
      </c>
      <c r="H42" s="148">
        <v>3.2039999999999999E-2</v>
      </c>
      <c r="I42" s="148">
        <v>24.752500000000001</v>
      </c>
      <c r="J42" s="148">
        <v>0</v>
      </c>
      <c r="K42" s="148">
        <v>0.12</v>
      </c>
      <c r="L42" s="148">
        <v>531.9375</v>
      </c>
      <c r="M42" s="148">
        <v>0</v>
      </c>
      <c r="N42" s="148">
        <v>196.68039999999999</v>
      </c>
      <c r="O42" s="148">
        <v>58.24</v>
      </c>
      <c r="P42" s="148">
        <v>0</v>
      </c>
      <c r="Q42" s="148">
        <v>34.384599999999999</v>
      </c>
      <c r="R42" s="115">
        <f t="shared" si="4"/>
        <v>628.01800000000003</v>
      </c>
      <c r="S42" s="115">
        <f t="shared" si="4"/>
        <v>184.05170000000001</v>
      </c>
      <c r="T42" s="115">
        <f t="shared" si="4"/>
        <v>703.66841999999997</v>
      </c>
    </row>
    <row r="43" spans="1:20" ht="26.25" x14ac:dyDescent="0.4">
      <c r="A43" s="146">
        <v>5</v>
      </c>
      <c r="B43" s="147" t="s">
        <v>41</v>
      </c>
      <c r="C43" s="148">
        <v>7.32</v>
      </c>
      <c r="D43" s="148">
        <v>0</v>
      </c>
      <c r="E43" s="148">
        <v>0</v>
      </c>
      <c r="F43" s="148">
        <v>24.99</v>
      </c>
      <c r="G43" s="148">
        <v>6.2199999999999998E-2</v>
      </c>
      <c r="H43" s="148">
        <v>1.2677</v>
      </c>
      <c r="I43" s="148">
        <v>107.2647</v>
      </c>
      <c r="J43" s="148">
        <v>16.870749400000001</v>
      </c>
      <c r="K43" s="148">
        <v>69.020608800000005</v>
      </c>
      <c r="L43" s="148">
        <v>263.71328</v>
      </c>
      <c r="M43" s="148">
        <v>36.212240899999998</v>
      </c>
      <c r="N43" s="148">
        <v>146.32105709999999</v>
      </c>
      <c r="O43" s="148">
        <v>65.893219999999999</v>
      </c>
      <c r="P43" s="148">
        <v>115.397205</v>
      </c>
      <c r="Q43" s="148">
        <v>358.12625789999998</v>
      </c>
      <c r="R43" s="115">
        <f t="shared" si="4"/>
        <v>469.18119999999999</v>
      </c>
      <c r="S43" s="115">
        <f t="shared" si="4"/>
        <v>168.54239530000001</v>
      </c>
      <c r="T43" s="115">
        <f t="shared" si="4"/>
        <v>574.73562379999998</v>
      </c>
    </row>
    <row r="44" spans="1:20" ht="47.25" x14ac:dyDescent="0.4">
      <c r="A44" s="146">
        <v>6</v>
      </c>
      <c r="B44" s="147" t="s">
        <v>42</v>
      </c>
      <c r="C44" s="148">
        <v>1.1200000000000001</v>
      </c>
      <c r="D44" s="148">
        <v>0</v>
      </c>
      <c r="E44" s="148">
        <v>0</v>
      </c>
      <c r="F44" s="148">
        <v>3.72</v>
      </c>
      <c r="G44" s="148">
        <v>0</v>
      </c>
      <c r="H44" s="148">
        <v>0.4</v>
      </c>
      <c r="I44" s="148">
        <v>47.141150000000003</v>
      </c>
      <c r="J44" s="148">
        <v>0.64</v>
      </c>
      <c r="K44" s="148">
        <v>3.37</v>
      </c>
      <c r="L44" s="148">
        <v>40.244306000000002</v>
      </c>
      <c r="M44" s="148">
        <v>0.16</v>
      </c>
      <c r="N44" s="148">
        <v>14.16</v>
      </c>
      <c r="O44" s="148">
        <v>36.547784</v>
      </c>
      <c r="P44" s="148">
        <v>0.75</v>
      </c>
      <c r="Q44" s="148">
        <v>2.46</v>
      </c>
      <c r="R44" s="115">
        <f t="shared" si="4"/>
        <v>128.77324000000002</v>
      </c>
      <c r="S44" s="115">
        <f t="shared" si="4"/>
        <v>1.55</v>
      </c>
      <c r="T44" s="115">
        <f t="shared" si="4"/>
        <v>20.39</v>
      </c>
    </row>
    <row r="45" spans="1:20" ht="26.25" x14ac:dyDescent="0.4">
      <c r="A45" s="146">
        <v>7</v>
      </c>
      <c r="B45" s="147" t="s">
        <v>43</v>
      </c>
      <c r="C45" s="148">
        <v>5.8041600000000004</v>
      </c>
      <c r="D45" s="148">
        <v>0</v>
      </c>
      <c r="E45" s="148">
        <v>0</v>
      </c>
      <c r="F45" s="148">
        <v>8.3117999999999999</v>
      </c>
      <c r="G45" s="148">
        <v>0.40715000000000001</v>
      </c>
      <c r="H45" s="148">
        <v>2.0464899999999999</v>
      </c>
      <c r="I45" s="148">
        <v>268.41269999999997</v>
      </c>
      <c r="J45" s="148">
        <v>173.70345</v>
      </c>
      <c r="K45" s="148">
        <v>624.18021999999996</v>
      </c>
      <c r="L45" s="148">
        <v>2536.0304999999998</v>
      </c>
      <c r="M45" s="148">
        <v>41.691879999999998</v>
      </c>
      <c r="N45" s="148">
        <v>140.51684</v>
      </c>
      <c r="O45" s="148">
        <v>195.40469999999999</v>
      </c>
      <c r="P45" s="148">
        <v>1847.3960199999999</v>
      </c>
      <c r="Q45" s="148">
        <v>4740.3434999999999</v>
      </c>
      <c r="R45" s="115">
        <f t="shared" si="4"/>
        <v>3013.9638599999998</v>
      </c>
      <c r="S45" s="115">
        <f t="shared" si="4"/>
        <v>2063.1985</v>
      </c>
      <c r="T45" s="115">
        <f t="shared" si="4"/>
        <v>5507.0870500000001</v>
      </c>
    </row>
    <row r="46" spans="1:20" ht="26.25" x14ac:dyDescent="0.4">
      <c r="A46" s="146">
        <v>8</v>
      </c>
      <c r="B46" s="147" t="s">
        <v>44</v>
      </c>
      <c r="C46" s="148">
        <v>2.3199999999999998</v>
      </c>
      <c r="D46" s="148">
        <v>0</v>
      </c>
      <c r="E46" s="148">
        <v>0</v>
      </c>
      <c r="F46" s="148">
        <v>7.2853599999999998</v>
      </c>
      <c r="G46" s="148">
        <v>0.15</v>
      </c>
      <c r="H46" s="148">
        <v>0.6</v>
      </c>
      <c r="I46" s="148">
        <v>36.531874999999999</v>
      </c>
      <c r="J46" s="148">
        <v>13.16</v>
      </c>
      <c r="K46" s="148">
        <v>68.89</v>
      </c>
      <c r="L46" s="148">
        <v>2900.0406250000001</v>
      </c>
      <c r="M46" s="148">
        <v>2.66</v>
      </c>
      <c r="N46" s="148">
        <v>35.46</v>
      </c>
      <c r="O46" s="148">
        <v>73.02</v>
      </c>
      <c r="P46" s="148">
        <v>188</v>
      </c>
      <c r="Q46" s="148">
        <v>1449.69</v>
      </c>
      <c r="R46" s="115">
        <f t="shared" si="4"/>
        <v>3019.1978600000002</v>
      </c>
      <c r="S46" s="115">
        <f t="shared" si="4"/>
        <v>203.97</v>
      </c>
      <c r="T46" s="115">
        <f t="shared" si="4"/>
        <v>1554.64</v>
      </c>
    </row>
    <row r="47" spans="1:20" ht="47.25" x14ac:dyDescent="0.4">
      <c r="A47" s="146">
        <v>9</v>
      </c>
      <c r="B47" s="147" t="s">
        <v>45</v>
      </c>
      <c r="C47" s="148">
        <v>2.3199999999999998</v>
      </c>
      <c r="D47" s="148">
        <v>0</v>
      </c>
      <c r="E47" s="148">
        <v>99.792199999999994</v>
      </c>
      <c r="F47" s="148">
        <v>25.041039999999999</v>
      </c>
      <c r="G47" s="148">
        <v>0</v>
      </c>
      <c r="H47" s="148">
        <v>0.17899999999999999</v>
      </c>
      <c r="I47" s="148">
        <v>92.349500000000006</v>
      </c>
      <c r="J47" s="148">
        <v>30.336600000000001</v>
      </c>
      <c r="K47" s="148">
        <v>113.9704</v>
      </c>
      <c r="L47" s="148">
        <v>262.74900000000002</v>
      </c>
      <c r="M47" s="148">
        <v>0</v>
      </c>
      <c r="N47" s="148">
        <v>173.9564</v>
      </c>
      <c r="O47" s="148">
        <v>99.183000000000007</v>
      </c>
      <c r="P47" s="148">
        <v>0</v>
      </c>
      <c r="Q47" s="148">
        <v>89.341999999999999</v>
      </c>
      <c r="R47" s="115">
        <f t="shared" si="4"/>
        <v>481.64254000000005</v>
      </c>
      <c r="S47" s="115">
        <f t="shared" si="4"/>
        <v>30.336600000000001</v>
      </c>
      <c r="T47" s="115">
        <f t="shared" si="4"/>
        <v>477.24</v>
      </c>
    </row>
    <row r="48" spans="1:20" ht="47.25" x14ac:dyDescent="0.4">
      <c r="A48" s="146">
        <v>10</v>
      </c>
      <c r="B48" s="147" t="s">
        <v>46</v>
      </c>
      <c r="C48" s="148">
        <v>3.149</v>
      </c>
      <c r="D48" s="148">
        <v>0</v>
      </c>
      <c r="E48" s="148">
        <v>0</v>
      </c>
      <c r="F48" s="148">
        <v>4.0381999999999998</v>
      </c>
      <c r="G48" s="148">
        <v>0</v>
      </c>
      <c r="H48" s="148">
        <v>0</v>
      </c>
      <c r="I48" s="148">
        <v>32.384</v>
      </c>
      <c r="J48" s="148">
        <v>0</v>
      </c>
      <c r="K48" s="148">
        <v>0</v>
      </c>
      <c r="L48" s="148">
        <v>1823.34862</v>
      </c>
      <c r="M48" s="148">
        <v>0</v>
      </c>
      <c r="N48" s="148">
        <v>0</v>
      </c>
      <c r="O48" s="148">
        <v>43.752380000000002</v>
      </c>
      <c r="P48" s="148">
        <v>0</v>
      </c>
      <c r="Q48" s="148">
        <v>0</v>
      </c>
      <c r="R48" s="115">
        <f t="shared" si="4"/>
        <v>1906.6722</v>
      </c>
      <c r="S48" s="115">
        <f t="shared" si="4"/>
        <v>0</v>
      </c>
      <c r="T48" s="115">
        <f t="shared" si="4"/>
        <v>0</v>
      </c>
    </row>
    <row r="49" spans="1:20" ht="26.25" x14ac:dyDescent="0.4">
      <c r="A49" s="146">
        <v>11</v>
      </c>
      <c r="B49" s="147" t="s">
        <v>47</v>
      </c>
      <c r="C49" s="148">
        <v>0</v>
      </c>
      <c r="D49" s="148">
        <v>0.16250000000000001</v>
      </c>
      <c r="E49" s="148">
        <v>0.32500000000000001</v>
      </c>
      <c r="F49" s="148">
        <v>1.1204000000000001</v>
      </c>
      <c r="G49" s="148">
        <v>0</v>
      </c>
      <c r="H49" s="148">
        <v>0</v>
      </c>
      <c r="I49" s="148">
        <v>11.7835</v>
      </c>
      <c r="J49" s="148">
        <v>11.2407</v>
      </c>
      <c r="K49" s="148">
        <v>21.293900000000001</v>
      </c>
      <c r="L49" s="148">
        <v>213.83779999999999</v>
      </c>
      <c r="M49" s="148">
        <v>29.057400000000001</v>
      </c>
      <c r="N49" s="148">
        <v>56.130400000000002</v>
      </c>
      <c r="O49" s="148">
        <v>287.06830000000002</v>
      </c>
      <c r="P49" s="148">
        <v>10338.845499999999</v>
      </c>
      <c r="Q49" s="148">
        <v>18295.264500000001</v>
      </c>
      <c r="R49" s="115">
        <f t="shared" si="4"/>
        <v>513.80999999999995</v>
      </c>
      <c r="S49" s="115">
        <f t="shared" si="4"/>
        <v>10379.3061</v>
      </c>
      <c r="T49" s="115">
        <f t="shared" si="4"/>
        <v>18373.013800000001</v>
      </c>
    </row>
    <row r="50" spans="1:20" ht="47.25" x14ac:dyDescent="0.4">
      <c r="A50" s="146">
        <v>12</v>
      </c>
      <c r="B50" s="147" t="s">
        <v>48</v>
      </c>
      <c r="C50" s="148">
        <v>6.4</v>
      </c>
      <c r="D50" s="148">
        <v>1.95</v>
      </c>
      <c r="E50" s="148">
        <v>1.95</v>
      </c>
      <c r="F50" s="148">
        <v>21.0322</v>
      </c>
      <c r="G50" s="148">
        <v>0.6</v>
      </c>
      <c r="H50" s="148">
        <v>7.54</v>
      </c>
      <c r="I50" s="148">
        <v>77.680700000000002</v>
      </c>
      <c r="J50" s="148">
        <v>28.25</v>
      </c>
      <c r="K50" s="148">
        <v>133.36000000000001</v>
      </c>
      <c r="L50" s="148">
        <v>431.38619999999997</v>
      </c>
      <c r="M50" s="148">
        <v>0.24</v>
      </c>
      <c r="N50" s="148">
        <v>346.01</v>
      </c>
      <c r="O50" s="148">
        <v>183.98079999999999</v>
      </c>
      <c r="P50" s="148">
        <v>887.38</v>
      </c>
      <c r="Q50" s="148">
        <v>3565.3</v>
      </c>
      <c r="R50" s="115">
        <f t="shared" si="4"/>
        <v>720.47990000000004</v>
      </c>
      <c r="S50" s="115">
        <f t="shared" si="4"/>
        <v>918.42</v>
      </c>
      <c r="T50" s="115">
        <f t="shared" si="4"/>
        <v>4054.1600000000003</v>
      </c>
    </row>
    <row r="51" spans="1:20" ht="70.5" x14ac:dyDescent="0.4">
      <c r="A51" s="146">
        <v>13</v>
      </c>
      <c r="B51" s="147" t="s">
        <v>49</v>
      </c>
      <c r="C51" s="148">
        <v>0.16700000000000001</v>
      </c>
      <c r="D51" s="148">
        <v>0</v>
      </c>
      <c r="E51" s="148">
        <v>0</v>
      </c>
      <c r="F51" s="148">
        <v>2.927</v>
      </c>
      <c r="G51" s="148">
        <v>0</v>
      </c>
      <c r="H51" s="148">
        <v>0.2666</v>
      </c>
      <c r="I51" s="148">
        <v>13.573</v>
      </c>
      <c r="J51" s="148">
        <v>8.3262</v>
      </c>
      <c r="K51" s="148">
        <v>27.497299999999999</v>
      </c>
      <c r="L51" s="148">
        <v>38.445999999999998</v>
      </c>
      <c r="M51" s="148">
        <v>42.654800000000002</v>
      </c>
      <c r="N51" s="148">
        <v>424.4248</v>
      </c>
      <c r="O51" s="148">
        <v>38.7408</v>
      </c>
      <c r="P51" s="148">
        <v>198.67420000000001</v>
      </c>
      <c r="Q51" s="148">
        <v>747.42</v>
      </c>
      <c r="R51" s="115">
        <f t="shared" si="4"/>
        <v>93.853800000000007</v>
      </c>
      <c r="S51" s="115">
        <f t="shared" si="4"/>
        <v>249.65520000000001</v>
      </c>
      <c r="T51" s="115">
        <f t="shared" si="4"/>
        <v>1199.6087</v>
      </c>
    </row>
    <row r="52" spans="1:20" ht="26.25" x14ac:dyDescent="0.4">
      <c r="A52" s="146">
        <v>14</v>
      </c>
      <c r="B52" s="147" t="s">
        <v>50</v>
      </c>
      <c r="C52" s="148">
        <v>2.3199999999999998</v>
      </c>
      <c r="D52" s="148">
        <v>0</v>
      </c>
      <c r="E52" s="148">
        <v>0</v>
      </c>
      <c r="F52" s="148">
        <v>29.0412</v>
      </c>
      <c r="G52" s="148">
        <v>0</v>
      </c>
      <c r="H52" s="148">
        <v>0</v>
      </c>
      <c r="I52" s="148">
        <v>34.928600000000003</v>
      </c>
      <c r="J52" s="148">
        <v>13.85</v>
      </c>
      <c r="K52" s="148">
        <v>14.17</v>
      </c>
      <c r="L52" s="148">
        <v>252.87700000000001</v>
      </c>
      <c r="M52" s="148">
        <v>0</v>
      </c>
      <c r="N52" s="148">
        <v>0</v>
      </c>
      <c r="O52" s="148">
        <v>148.7484</v>
      </c>
      <c r="P52" s="148">
        <v>2101.63</v>
      </c>
      <c r="Q52" s="148">
        <v>5616.6794890199899</v>
      </c>
      <c r="R52" s="115">
        <f t="shared" si="4"/>
        <v>467.91520000000003</v>
      </c>
      <c r="S52" s="115">
        <f t="shared" si="4"/>
        <v>2115.48</v>
      </c>
      <c r="T52" s="115">
        <f t="shared" si="4"/>
        <v>5630.84948901999</v>
      </c>
    </row>
    <row r="53" spans="1:20" ht="26.25" x14ac:dyDescent="0.4">
      <c r="A53" s="146">
        <v>15</v>
      </c>
      <c r="B53" s="149" t="s">
        <v>51</v>
      </c>
      <c r="C53" s="148">
        <v>28.799900000000001</v>
      </c>
      <c r="D53" s="148">
        <v>0</v>
      </c>
      <c r="E53" s="148">
        <v>0</v>
      </c>
      <c r="F53" s="148">
        <v>45.365499999999997</v>
      </c>
      <c r="G53" s="148">
        <v>0</v>
      </c>
      <c r="H53" s="148">
        <v>0.13869619999999999</v>
      </c>
      <c r="I53" s="148">
        <v>125.27849999999999</v>
      </c>
      <c r="J53" s="148">
        <v>0</v>
      </c>
      <c r="K53" s="148">
        <v>0</v>
      </c>
      <c r="L53" s="148">
        <v>13877.7462</v>
      </c>
      <c r="M53" s="148">
        <v>2826.1793596000002</v>
      </c>
      <c r="N53" s="148">
        <v>10331.1172577</v>
      </c>
      <c r="O53" s="148">
        <v>362.5951</v>
      </c>
      <c r="P53" s="148">
        <v>7750.90355964424</v>
      </c>
      <c r="Q53" s="148">
        <v>29062.015075107502</v>
      </c>
      <c r="R53" s="115">
        <f t="shared" si="4"/>
        <v>14439.7852</v>
      </c>
      <c r="S53" s="115">
        <f t="shared" si="4"/>
        <v>10577.08291924424</v>
      </c>
      <c r="T53" s="115">
        <f t="shared" si="4"/>
        <v>39393.271029007505</v>
      </c>
    </row>
    <row r="54" spans="1:20" ht="26.25" x14ac:dyDescent="0.4">
      <c r="A54" s="146">
        <v>16</v>
      </c>
      <c r="B54" s="149" t="s">
        <v>52</v>
      </c>
      <c r="C54" s="148">
        <v>11.207000000000001</v>
      </c>
      <c r="D54" s="148">
        <v>0</v>
      </c>
      <c r="E54" s="148">
        <v>87.517199661000006</v>
      </c>
      <c r="F54" s="148">
        <v>24.7315</v>
      </c>
      <c r="G54" s="148">
        <v>0</v>
      </c>
      <c r="H54" s="148">
        <v>0</v>
      </c>
      <c r="I54" s="148">
        <v>1550.3501000000001</v>
      </c>
      <c r="J54" s="148">
        <v>1.3132684999999999</v>
      </c>
      <c r="K54" s="148">
        <v>9.7525817999999997</v>
      </c>
      <c r="L54" s="148">
        <v>2350.5889000000002</v>
      </c>
      <c r="M54" s="148">
        <v>0</v>
      </c>
      <c r="N54" s="148">
        <v>0</v>
      </c>
      <c r="O54" s="148">
        <v>240.8964</v>
      </c>
      <c r="P54" s="148">
        <v>2923.94423750134</v>
      </c>
      <c r="Q54" s="148">
        <v>7036.1729121386497</v>
      </c>
      <c r="R54" s="115">
        <f t="shared" si="4"/>
        <v>4177.7739000000001</v>
      </c>
      <c r="S54" s="115">
        <f t="shared" si="4"/>
        <v>2925.2575060013401</v>
      </c>
      <c r="T54" s="115">
        <f t="shared" si="4"/>
        <v>7133.4426935996498</v>
      </c>
    </row>
    <row r="55" spans="1:20" ht="26.25" x14ac:dyDescent="0.4">
      <c r="A55" s="146">
        <v>17</v>
      </c>
      <c r="B55" s="149" t="s">
        <v>53</v>
      </c>
      <c r="C55" s="148">
        <v>18.493040000000001</v>
      </c>
      <c r="D55" s="148">
        <v>0</v>
      </c>
      <c r="E55" s="148">
        <v>0</v>
      </c>
      <c r="F55" s="148">
        <v>46.033000000000001</v>
      </c>
      <c r="G55" s="148">
        <v>0</v>
      </c>
      <c r="H55" s="148">
        <v>0.2707695</v>
      </c>
      <c r="I55" s="148">
        <v>2565.0848000000001</v>
      </c>
      <c r="J55" s="148">
        <v>0</v>
      </c>
      <c r="K55" s="148">
        <v>4921.5953227030004</v>
      </c>
      <c r="L55" s="148">
        <v>7332.0083000000004</v>
      </c>
      <c r="M55" s="148">
        <v>0</v>
      </c>
      <c r="N55" s="148">
        <v>0</v>
      </c>
      <c r="O55" s="148">
        <v>668.49959999999999</v>
      </c>
      <c r="P55" s="148">
        <v>0</v>
      </c>
      <c r="Q55" s="148">
        <v>22247.959889315</v>
      </c>
      <c r="R55" s="115">
        <f t="shared" si="4"/>
        <v>10630.11874</v>
      </c>
      <c r="S55" s="115">
        <f t="shared" si="4"/>
        <v>0</v>
      </c>
      <c r="T55" s="115">
        <f t="shared" si="4"/>
        <v>27169.825981517999</v>
      </c>
    </row>
    <row r="56" spans="1:20" ht="26.25" x14ac:dyDescent="0.4">
      <c r="A56" s="146">
        <v>18</v>
      </c>
      <c r="B56" s="149" t="s">
        <v>54</v>
      </c>
      <c r="C56" s="148">
        <v>1.1000000000000001</v>
      </c>
      <c r="D56" s="148">
        <v>0</v>
      </c>
      <c r="E56" s="148">
        <v>0</v>
      </c>
      <c r="F56" s="148">
        <v>28.547599999999999</v>
      </c>
      <c r="G56" s="148">
        <v>0</v>
      </c>
      <c r="H56" s="148">
        <v>0</v>
      </c>
      <c r="I56" s="148">
        <v>54.341799999999999</v>
      </c>
      <c r="J56" s="148">
        <v>12.84</v>
      </c>
      <c r="K56" s="148">
        <v>52.24</v>
      </c>
      <c r="L56" s="148">
        <v>2290.9729000000002</v>
      </c>
      <c r="M56" s="148">
        <v>51.91</v>
      </c>
      <c r="N56" s="148">
        <v>329.42</v>
      </c>
      <c r="O56" s="148">
        <v>274.64330000000001</v>
      </c>
      <c r="P56" s="148">
        <v>2915.81</v>
      </c>
      <c r="Q56" s="148">
        <v>14526.78</v>
      </c>
      <c r="R56" s="115">
        <f t="shared" si="4"/>
        <v>2649.6056000000003</v>
      </c>
      <c r="S56" s="115">
        <f t="shared" si="4"/>
        <v>2980.56</v>
      </c>
      <c r="T56" s="115">
        <f t="shared" si="4"/>
        <v>14908.44</v>
      </c>
    </row>
    <row r="57" spans="1:20" ht="26.25" x14ac:dyDescent="0.4">
      <c r="A57" s="146">
        <v>19</v>
      </c>
      <c r="B57" s="149" t="s">
        <v>55</v>
      </c>
      <c r="C57" s="148">
        <v>0</v>
      </c>
      <c r="D57" s="148">
        <v>0</v>
      </c>
      <c r="E57" s="148">
        <v>0</v>
      </c>
      <c r="F57" s="148">
        <v>1.03E-2</v>
      </c>
      <c r="G57" s="148">
        <v>0</v>
      </c>
      <c r="H57" s="148">
        <v>0</v>
      </c>
      <c r="I57" s="148">
        <v>1.34E-2</v>
      </c>
      <c r="J57" s="148">
        <v>0</v>
      </c>
      <c r="K57" s="148">
        <v>518.31029999999998</v>
      </c>
      <c r="L57" s="148">
        <v>0.70550000000000002</v>
      </c>
      <c r="M57" s="148">
        <v>0</v>
      </c>
      <c r="N57" s="148">
        <v>0</v>
      </c>
      <c r="O57" s="148">
        <v>0.75519999999999998</v>
      </c>
      <c r="P57" s="148">
        <v>66.472999999999999</v>
      </c>
      <c r="Q57" s="148">
        <v>522.47929999999997</v>
      </c>
      <c r="R57" s="115">
        <f t="shared" si="4"/>
        <v>1.4843999999999999</v>
      </c>
      <c r="S57" s="115">
        <f t="shared" si="4"/>
        <v>66.472999999999999</v>
      </c>
      <c r="T57" s="115">
        <f t="shared" si="4"/>
        <v>1040.7896000000001</v>
      </c>
    </row>
    <row r="58" spans="1:20" ht="26.25" x14ac:dyDescent="0.4">
      <c r="A58" s="146">
        <v>20</v>
      </c>
      <c r="B58" s="149" t="s">
        <v>56</v>
      </c>
      <c r="C58" s="148">
        <v>50.387610000000002</v>
      </c>
      <c r="D58" s="148">
        <v>1.0931</v>
      </c>
      <c r="E58" s="148">
        <v>2.4896267999999999</v>
      </c>
      <c r="F58" s="148">
        <v>33.311300000000003</v>
      </c>
      <c r="G58" s="148">
        <v>0.14330000000000001</v>
      </c>
      <c r="H58" s="148">
        <v>0.50395690000000004</v>
      </c>
      <c r="I58" s="148">
        <v>81.336299999999994</v>
      </c>
      <c r="J58" s="148">
        <v>104.986</v>
      </c>
      <c r="K58" s="148">
        <v>258.31545160000002</v>
      </c>
      <c r="L58" s="148">
        <v>255.74629999999999</v>
      </c>
      <c r="M58" s="148">
        <v>0.53500000000000003</v>
      </c>
      <c r="N58" s="148">
        <v>0.53500000000000003</v>
      </c>
      <c r="O58" s="148">
        <v>518.76160000000004</v>
      </c>
      <c r="P58" s="148">
        <v>324.27730000000003</v>
      </c>
      <c r="Q58" s="148">
        <v>691.88154274999999</v>
      </c>
      <c r="R58" s="115">
        <f t="shared" si="4"/>
        <v>939.54311000000007</v>
      </c>
      <c r="S58" s="115">
        <f t="shared" si="4"/>
        <v>431.03470000000004</v>
      </c>
      <c r="T58" s="115">
        <f t="shared" si="4"/>
        <v>953.72557804999997</v>
      </c>
    </row>
    <row r="59" spans="1:20" ht="26.25" x14ac:dyDescent="0.4">
      <c r="A59" s="146">
        <v>21</v>
      </c>
      <c r="B59" s="149" t="s">
        <v>57</v>
      </c>
      <c r="C59" s="148"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0.47</v>
      </c>
      <c r="M59" s="148">
        <v>0</v>
      </c>
      <c r="N59" s="148">
        <v>0</v>
      </c>
      <c r="O59" s="148">
        <v>0.72</v>
      </c>
      <c r="P59" s="148">
        <v>1763.02468939701</v>
      </c>
      <c r="Q59" s="148">
        <v>7320.7202483818801</v>
      </c>
      <c r="R59" s="115">
        <f t="shared" si="4"/>
        <v>1.19</v>
      </c>
      <c r="S59" s="115">
        <f t="shared" si="4"/>
        <v>1763.02468939701</v>
      </c>
      <c r="T59" s="115">
        <f t="shared" si="4"/>
        <v>7320.7202483818801</v>
      </c>
    </row>
    <row r="60" spans="1:20" ht="23.25" x14ac:dyDescent="0.35">
      <c r="A60" s="143"/>
      <c r="B60" s="144" t="s">
        <v>58</v>
      </c>
      <c r="C60" s="148">
        <f>SUM(C39:C59)</f>
        <v>236.42679799999999</v>
      </c>
      <c r="D60" s="148">
        <f t="shared" ref="D60:T60" si="5">SUM(D39:D59)</f>
        <v>192.53729999999999</v>
      </c>
      <c r="E60" s="148">
        <f t="shared" si="5"/>
        <v>678.32940646099996</v>
      </c>
      <c r="F60" s="148">
        <f t="shared" si="5"/>
        <v>388.09370399999995</v>
      </c>
      <c r="G60" s="148">
        <f t="shared" si="5"/>
        <v>7.1816206999999999</v>
      </c>
      <c r="H60" s="148">
        <f t="shared" si="5"/>
        <v>38.93714159999999</v>
      </c>
      <c r="I60" s="148">
        <f t="shared" si="5"/>
        <v>6153.1160250000003</v>
      </c>
      <c r="J60" s="148">
        <f t="shared" si="5"/>
        <v>1017.5190892209999</v>
      </c>
      <c r="K60" s="148">
        <f t="shared" si="5"/>
        <v>8699.6392987949985</v>
      </c>
      <c r="L60" s="148">
        <f t="shared" si="5"/>
        <v>40472.938530999993</v>
      </c>
      <c r="M60" s="148">
        <f t="shared" si="5"/>
        <v>3189.1647659</v>
      </c>
      <c r="N60" s="148">
        <f t="shared" si="5"/>
        <v>12969.21447529</v>
      </c>
      <c r="O60" s="148">
        <f t="shared" si="5"/>
        <v>4349.8826840000002</v>
      </c>
      <c r="P60" s="148">
        <f t="shared" si="5"/>
        <v>35288.153121570598</v>
      </c>
      <c r="Q60" s="148">
        <f t="shared" si="5"/>
        <v>132787.35191734001</v>
      </c>
      <c r="R60" s="148">
        <f t="shared" si="5"/>
        <v>51600.457742000006</v>
      </c>
      <c r="S60" s="148">
        <f t="shared" si="5"/>
        <v>39694.555897391583</v>
      </c>
      <c r="T60" s="148">
        <f t="shared" si="5"/>
        <v>155173.472239486</v>
      </c>
    </row>
    <row r="61" spans="1:20" ht="23.25" x14ac:dyDescent="0.35">
      <c r="A61" s="143" t="s">
        <v>59</v>
      </c>
      <c r="B61" s="144" t="s">
        <v>60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0" ht="26.25" x14ac:dyDescent="0.4">
      <c r="A62" s="143">
        <v>1</v>
      </c>
      <c r="B62" s="144" t="s">
        <v>61</v>
      </c>
      <c r="C62" s="148">
        <v>69.070409999999995</v>
      </c>
      <c r="D62" s="148">
        <v>0</v>
      </c>
      <c r="E62" s="148">
        <v>0</v>
      </c>
      <c r="F62" s="148">
        <v>28.413969999999999</v>
      </c>
      <c r="G62" s="148">
        <v>0.53</v>
      </c>
      <c r="H62" s="148">
        <v>3.8274811999999998</v>
      </c>
      <c r="I62" s="148">
        <v>239.33034000000001</v>
      </c>
      <c r="J62" s="148">
        <v>206.4998899</v>
      </c>
      <c r="K62" s="148">
        <v>259.6379</v>
      </c>
      <c r="L62" s="148">
        <v>189.21868799999999</v>
      </c>
      <c r="M62" s="148">
        <v>67.819834619999995</v>
      </c>
      <c r="N62" s="148">
        <v>181.28953493</v>
      </c>
      <c r="O62" s="148">
        <v>1028.660492</v>
      </c>
      <c r="P62" s="148">
        <v>146.546747861</v>
      </c>
      <c r="Q62" s="148">
        <v>671.13374786099996</v>
      </c>
      <c r="R62" s="115">
        <f t="shared" ref="R62:T63" si="6">SUM(C62+F62+I62+L62+O62)</f>
        <v>1554.6939</v>
      </c>
      <c r="S62" s="115">
        <f t="shared" si="6"/>
        <v>421.39647238099997</v>
      </c>
      <c r="T62" s="115">
        <f t="shared" si="6"/>
        <v>1115.8886639909999</v>
      </c>
    </row>
    <row r="63" spans="1:20" ht="26.25" x14ac:dyDescent="0.4">
      <c r="A63" s="146">
        <v>2</v>
      </c>
      <c r="B63" s="150" t="s">
        <v>62</v>
      </c>
      <c r="C63" s="148">
        <v>39.652000000000001</v>
      </c>
      <c r="D63" s="148">
        <v>0</v>
      </c>
      <c r="E63" s="148">
        <v>0</v>
      </c>
      <c r="F63" s="148">
        <v>41.788600000000002</v>
      </c>
      <c r="G63" s="148">
        <v>1.3979999999999999</v>
      </c>
      <c r="H63" s="148">
        <v>4.657</v>
      </c>
      <c r="I63" s="148">
        <v>124.932</v>
      </c>
      <c r="J63" s="148">
        <v>6.7779999999999996</v>
      </c>
      <c r="K63" s="148">
        <v>32.475000000000001</v>
      </c>
      <c r="L63" s="148">
        <v>370.70749999999998</v>
      </c>
      <c r="M63" s="148">
        <v>33.054000000000002</v>
      </c>
      <c r="N63" s="148">
        <v>178.06800000000001</v>
      </c>
      <c r="O63" s="148">
        <v>355.36599999999999</v>
      </c>
      <c r="P63" s="148">
        <v>127.3729</v>
      </c>
      <c r="Q63" s="148">
        <v>516.26099999999894</v>
      </c>
      <c r="R63" s="115">
        <f t="shared" si="6"/>
        <v>932.4461</v>
      </c>
      <c r="S63" s="115">
        <f t="shared" si="6"/>
        <v>168.60290000000001</v>
      </c>
      <c r="T63" s="115">
        <f t="shared" si="6"/>
        <v>731.46099999999899</v>
      </c>
    </row>
    <row r="64" spans="1:20" ht="23.25" x14ac:dyDescent="0.35">
      <c r="A64" s="143"/>
      <c r="B64" s="144" t="s">
        <v>63</v>
      </c>
      <c r="C64" s="148">
        <f t="shared" ref="C64:T64" si="7">SUM(C62:C63)</f>
        <v>108.72241</v>
      </c>
      <c r="D64" s="148">
        <f t="shared" si="7"/>
        <v>0</v>
      </c>
      <c r="E64" s="148">
        <f t="shared" si="7"/>
        <v>0</v>
      </c>
      <c r="F64" s="148">
        <f t="shared" si="7"/>
        <v>70.202570000000009</v>
      </c>
      <c r="G64" s="148">
        <f t="shared" si="7"/>
        <v>1.9279999999999999</v>
      </c>
      <c r="H64" s="148">
        <f t="shared" si="7"/>
        <v>8.4844811999999994</v>
      </c>
      <c r="I64" s="148">
        <f t="shared" si="7"/>
        <v>364.26233999999999</v>
      </c>
      <c r="J64" s="148">
        <f t="shared" si="7"/>
        <v>213.27788989999999</v>
      </c>
      <c r="K64" s="148">
        <f t="shared" si="7"/>
        <v>292.11290000000002</v>
      </c>
      <c r="L64" s="148">
        <f t="shared" si="7"/>
        <v>559.92618799999991</v>
      </c>
      <c r="M64" s="148">
        <f t="shared" si="7"/>
        <v>100.87383462</v>
      </c>
      <c r="N64" s="148">
        <f t="shared" si="7"/>
        <v>359.35753493000004</v>
      </c>
      <c r="O64" s="148">
        <f t="shared" si="7"/>
        <v>1384.026492</v>
      </c>
      <c r="P64" s="148">
        <f t="shared" si="7"/>
        <v>273.91964786099999</v>
      </c>
      <c r="Q64" s="148">
        <f t="shared" si="7"/>
        <v>1187.3947478609989</v>
      </c>
      <c r="R64" s="148">
        <f t="shared" si="7"/>
        <v>2487.14</v>
      </c>
      <c r="S64" s="148">
        <f t="shared" si="7"/>
        <v>589.99937238099994</v>
      </c>
      <c r="T64" s="148">
        <f t="shared" si="7"/>
        <v>1847.349663990999</v>
      </c>
    </row>
    <row r="65" spans="1:21" ht="44.1" customHeight="1" x14ac:dyDescent="0.35">
      <c r="A65" s="144" t="s">
        <v>64</v>
      </c>
      <c r="B65" s="151"/>
      <c r="C65" s="148">
        <f t="shared" ref="C65:T65" si="8">SUM(C13,C29,C60)</f>
        <v>1426.4423139999999</v>
      </c>
      <c r="D65" s="148">
        <f t="shared" si="8"/>
        <v>416.72573286399995</v>
      </c>
      <c r="E65" s="148">
        <f t="shared" si="8"/>
        <v>1516.5105393249999</v>
      </c>
      <c r="F65" s="148">
        <f t="shared" si="8"/>
        <v>1505.6261759999998</v>
      </c>
      <c r="G65" s="148">
        <f t="shared" si="8"/>
        <v>102.40684416100001</v>
      </c>
      <c r="H65" s="148">
        <f t="shared" si="8"/>
        <v>563.91859374300009</v>
      </c>
      <c r="I65" s="148">
        <f t="shared" si="8"/>
        <v>11530.377765000001</v>
      </c>
      <c r="J65" s="148">
        <f t="shared" si="8"/>
        <v>9593.575563037999</v>
      </c>
      <c r="K65" s="148">
        <f t="shared" si="8"/>
        <v>31459.491023712999</v>
      </c>
      <c r="L65" s="148">
        <f t="shared" si="8"/>
        <v>63752.447721999997</v>
      </c>
      <c r="M65" s="148">
        <f t="shared" si="8"/>
        <v>6314.9232980859997</v>
      </c>
      <c r="N65" s="148">
        <f t="shared" si="8"/>
        <v>20026.703000137</v>
      </c>
      <c r="O65" s="148">
        <f t="shared" si="8"/>
        <v>20215.023608000003</v>
      </c>
      <c r="P65" s="148">
        <f t="shared" si="8"/>
        <v>48216.7014215706</v>
      </c>
      <c r="Q65" s="148">
        <f t="shared" si="8"/>
        <v>192687.70341237102</v>
      </c>
      <c r="R65" s="148">
        <f t="shared" si="8"/>
        <v>98429.917585000017</v>
      </c>
      <c r="S65" s="148">
        <f t="shared" si="8"/>
        <v>64644.332859719587</v>
      </c>
      <c r="T65" s="148">
        <f t="shared" si="8"/>
        <v>246254.326569289</v>
      </c>
      <c r="U65" s="137"/>
    </row>
    <row r="66" spans="1:21" ht="44.1" customHeight="1" x14ac:dyDescent="0.35">
      <c r="A66" s="144" t="s">
        <v>65</v>
      </c>
      <c r="B66" s="144"/>
      <c r="C66" s="148">
        <f>C65+C64</f>
        <v>1535.164724</v>
      </c>
      <c r="D66" s="148">
        <f t="shared" ref="D66:T66" si="9">D65+D64</f>
        <v>416.72573286399995</v>
      </c>
      <c r="E66" s="148">
        <f t="shared" si="9"/>
        <v>1516.5105393249999</v>
      </c>
      <c r="F66" s="148">
        <f t="shared" si="9"/>
        <v>1575.8287459999997</v>
      </c>
      <c r="G66" s="148">
        <f t="shared" si="9"/>
        <v>104.33484416100001</v>
      </c>
      <c r="H66" s="148">
        <f t="shared" si="9"/>
        <v>572.40307494300009</v>
      </c>
      <c r="I66" s="148">
        <f t="shared" si="9"/>
        <v>11894.640105</v>
      </c>
      <c r="J66" s="148">
        <f t="shared" si="9"/>
        <v>9806.8534529379995</v>
      </c>
      <c r="K66" s="148">
        <f t="shared" si="9"/>
        <v>31751.603923712999</v>
      </c>
      <c r="L66" s="148">
        <f t="shared" si="9"/>
        <v>64312.373909999995</v>
      </c>
      <c r="M66" s="148">
        <f t="shared" si="9"/>
        <v>6415.7971327059995</v>
      </c>
      <c r="N66" s="148">
        <f t="shared" si="9"/>
        <v>20386.060535067001</v>
      </c>
      <c r="O66" s="148">
        <f t="shared" si="9"/>
        <v>21599.050100000004</v>
      </c>
      <c r="P66" s="148">
        <f t="shared" si="9"/>
        <v>48490.621069431603</v>
      </c>
      <c r="Q66" s="148">
        <f t="shared" si="9"/>
        <v>193875.09816023201</v>
      </c>
      <c r="R66" s="148">
        <f t="shared" si="9"/>
        <v>100917.05758500002</v>
      </c>
      <c r="S66" s="148">
        <f t="shared" si="9"/>
        <v>65234.332232100583</v>
      </c>
      <c r="T66" s="148">
        <f t="shared" si="9"/>
        <v>248101.67623327998</v>
      </c>
    </row>
    <row r="67" spans="1:21" ht="44.1" customHeight="1" x14ac:dyDescent="0.35">
      <c r="A67" s="143" t="s">
        <v>66</v>
      </c>
      <c r="B67" s="144" t="s">
        <v>67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</row>
    <row r="68" spans="1:21" ht="44.1" customHeight="1" x14ac:dyDescent="0.4">
      <c r="A68" s="146">
        <v>1</v>
      </c>
      <c r="B68" s="150" t="s">
        <v>68</v>
      </c>
      <c r="C68" s="148">
        <v>0</v>
      </c>
      <c r="D68" s="148">
        <v>0</v>
      </c>
      <c r="E68" s="148">
        <v>0</v>
      </c>
      <c r="F68" s="148">
        <v>0.28000000000000003</v>
      </c>
      <c r="G68" s="148">
        <v>0</v>
      </c>
      <c r="H68" s="148">
        <v>0</v>
      </c>
      <c r="I68" s="148">
        <v>1.2307999999999999</v>
      </c>
      <c r="J68" s="148">
        <v>0</v>
      </c>
      <c r="K68" s="148">
        <v>0</v>
      </c>
      <c r="L68" s="148">
        <v>20.906500000000001</v>
      </c>
      <c r="M68" s="148">
        <v>0</v>
      </c>
      <c r="N68" s="148">
        <v>0</v>
      </c>
      <c r="O68" s="148">
        <v>140.51900000000001</v>
      </c>
      <c r="P68" s="148">
        <v>0</v>
      </c>
      <c r="Q68" s="148">
        <v>0</v>
      </c>
      <c r="R68" s="115">
        <f>SUM(C68+F68+I68+L68+O68)</f>
        <v>162.93630000000002</v>
      </c>
      <c r="S68" s="115">
        <f>SUM(D68+G68+J68+M68+P68)</f>
        <v>0</v>
      </c>
      <c r="T68" s="115">
        <f>SUM(E68+H68+K68+N68+Q68)</f>
        <v>0</v>
      </c>
    </row>
    <row r="69" spans="1:21" ht="44.1" customHeight="1" x14ac:dyDescent="0.4">
      <c r="A69" s="146">
        <v>2</v>
      </c>
      <c r="B69" s="150" t="s">
        <v>69</v>
      </c>
      <c r="C69" s="148">
        <v>1.7749999999999999</v>
      </c>
      <c r="D69" s="148">
        <v>0</v>
      </c>
      <c r="E69" s="148">
        <v>0</v>
      </c>
      <c r="F69" s="148">
        <v>4.2084000000000001</v>
      </c>
      <c r="G69" s="148">
        <v>0</v>
      </c>
      <c r="H69" s="148">
        <v>0.17249999999999999</v>
      </c>
      <c r="I69" s="148">
        <v>226.8134</v>
      </c>
      <c r="J69" s="148">
        <v>0</v>
      </c>
      <c r="K69" s="148">
        <v>0</v>
      </c>
      <c r="L69" s="148">
        <v>532.90120000000002</v>
      </c>
      <c r="M69" s="148">
        <v>0</v>
      </c>
      <c r="N69" s="148">
        <v>0</v>
      </c>
      <c r="O69" s="148">
        <v>906.16819999999996</v>
      </c>
      <c r="P69" s="148">
        <v>0</v>
      </c>
      <c r="Q69" s="148">
        <v>3157.73</v>
      </c>
      <c r="R69" s="115">
        <f t="shared" ref="R69:T70" si="10">SUM(C69+F69+I69+L69+O69)</f>
        <v>1671.8661999999999</v>
      </c>
      <c r="S69" s="115">
        <f t="shared" si="10"/>
        <v>0</v>
      </c>
      <c r="T69" s="115">
        <f t="shared" si="10"/>
        <v>3157.9025000000001</v>
      </c>
    </row>
    <row r="70" spans="1:21" ht="44.1" customHeight="1" x14ac:dyDescent="0.4">
      <c r="A70" s="146">
        <v>3</v>
      </c>
      <c r="B70" s="150" t="s">
        <v>70</v>
      </c>
      <c r="C70" s="148">
        <v>0.40600000000000003</v>
      </c>
      <c r="D70" s="148">
        <v>0</v>
      </c>
      <c r="E70" s="148">
        <v>0</v>
      </c>
      <c r="F70" s="148">
        <v>1.218</v>
      </c>
      <c r="G70" s="148">
        <v>0</v>
      </c>
      <c r="H70" s="148">
        <v>0</v>
      </c>
      <c r="I70" s="148">
        <v>2.0299999999999998</v>
      </c>
      <c r="J70" s="148">
        <v>0</v>
      </c>
      <c r="K70" s="148">
        <v>0</v>
      </c>
      <c r="L70" s="148">
        <v>2.8420000000000001</v>
      </c>
      <c r="M70" s="148">
        <v>0</v>
      </c>
      <c r="N70" s="148">
        <v>0</v>
      </c>
      <c r="O70" s="148">
        <v>6.5785</v>
      </c>
      <c r="P70" s="148">
        <v>0</v>
      </c>
      <c r="Q70" s="148">
        <v>0</v>
      </c>
      <c r="R70" s="115">
        <f t="shared" si="10"/>
        <v>13.0745</v>
      </c>
      <c r="S70" s="115">
        <f t="shared" si="10"/>
        <v>0</v>
      </c>
      <c r="T70" s="115">
        <f t="shared" si="10"/>
        <v>0</v>
      </c>
    </row>
    <row r="71" spans="1:21" ht="44.1" customHeight="1" x14ac:dyDescent="0.35">
      <c r="A71" s="143"/>
      <c r="B71" s="144" t="s">
        <v>71</v>
      </c>
      <c r="C71" s="148">
        <f>SUM(C68:C70)</f>
        <v>2.181</v>
      </c>
      <c r="D71" s="148">
        <f t="shared" ref="D71:T71" si="11">SUM(D68:D70)</f>
        <v>0</v>
      </c>
      <c r="E71" s="148">
        <f t="shared" si="11"/>
        <v>0</v>
      </c>
      <c r="F71" s="148">
        <f t="shared" si="11"/>
        <v>5.7064000000000004</v>
      </c>
      <c r="G71" s="148">
        <f t="shared" si="11"/>
        <v>0</v>
      </c>
      <c r="H71" s="148">
        <f t="shared" si="11"/>
        <v>0.17249999999999999</v>
      </c>
      <c r="I71" s="148">
        <f t="shared" si="11"/>
        <v>230.07419999999999</v>
      </c>
      <c r="J71" s="148">
        <f t="shared" si="11"/>
        <v>0</v>
      </c>
      <c r="K71" s="148">
        <f t="shared" si="11"/>
        <v>0</v>
      </c>
      <c r="L71" s="148">
        <f t="shared" si="11"/>
        <v>556.64970000000005</v>
      </c>
      <c r="M71" s="148">
        <f t="shared" si="11"/>
        <v>0</v>
      </c>
      <c r="N71" s="148">
        <f t="shared" si="11"/>
        <v>0</v>
      </c>
      <c r="O71" s="148">
        <f t="shared" si="11"/>
        <v>1053.2656999999999</v>
      </c>
      <c r="P71" s="148">
        <f t="shared" si="11"/>
        <v>0</v>
      </c>
      <c r="Q71" s="148">
        <f t="shared" si="11"/>
        <v>3157.73</v>
      </c>
      <c r="R71" s="148">
        <f t="shared" si="11"/>
        <v>1847.877</v>
      </c>
      <c r="S71" s="148">
        <f t="shared" si="11"/>
        <v>0</v>
      </c>
      <c r="T71" s="148">
        <f t="shared" si="11"/>
        <v>3157.9025000000001</v>
      </c>
    </row>
    <row r="72" spans="1:21" ht="44.1" customHeight="1" x14ac:dyDescent="0.4">
      <c r="A72" s="146" t="s">
        <v>72</v>
      </c>
      <c r="B72" s="150" t="s">
        <v>73</v>
      </c>
      <c r="C72" s="148">
        <v>0</v>
      </c>
      <c r="D72" s="148">
        <v>0</v>
      </c>
      <c r="E72" s="148">
        <v>0</v>
      </c>
      <c r="F72" s="148">
        <v>4.9800000000000004</v>
      </c>
      <c r="G72" s="148">
        <v>0</v>
      </c>
      <c r="H72" s="148">
        <v>0</v>
      </c>
      <c r="I72" s="148">
        <v>12.63</v>
      </c>
      <c r="J72" s="148">
        <v>0</v>
      </c>
      <c r="K72" s="148">
        <v>0</v>
      </c>
      <c r="L72" s="148">
        <v>40.06</v>
      </c>
      <c r="M72" s="148">
        <v>0</v>
      </c>
      <c r="N72" s="148">
        <v>0</v>
      </c>
      <c r="O72" s="148">
        <v>158.10659999999999</v>
      </c>
      <c r="P72" s="148">
        <v>0</v>
      </c>
      <c r="Q72" s="148">
        <v>0</v>
      </c>
      <c r="R72" s="115">
        <f>SUM(C72+F72+I72+L72+O72)</f>
        <v>215.77659999999997</v>
      </c>
      <c r="S72" s="115">
        <f>SUM(D72+G72+J72+M72+P72)</f>
        <v>0</v>
      </c>
      <c r="T72" s="115">
        <f>SUM(E72+H72+K72+N72+Q72)</f>
        <v>0</v>
      </c>
    </row>
    <row r="73" spans="1:21" ht="44.1" customHeight="1" x14ac:dyDescent="0.35">
      <c r="A73" s="146"/>
      <c r="B73" s="150" t="s">
        <v>74</v>
      </c>
      <c r="C73" s="148">
        <f>SUM(C72)</f>
        <v>0</v>
      </c>
      <c r="D73" s="148">
        <f t="shared" ref="D73:T73" si="12">SUM(D72)</f>
        <v>0</v>
      </c>
      <c r="E73" s="148">
        <f t="shared" si="12"/>
        <v>0</v>
      </c>
      <c r="F73" s="148">
        <f t="shared" si="12"/>
        <v>4.9800000000000004</v>
      </c>
      <c r="G73" s="148">
        <f t="shared" si="12"/>
        <v>0</v>
      </c>
      <c r="H73" s="148">
        <f t="shared" si="12"/>
        <v>0</v>
      </c>
      <c r="I73" s="148">
        <f t="shared" si="12"/>
        <v>12.63</v>
      </c>
      <c r="J73" s="148">
        <f t="shared" si="12"/>
        <v>0</v>
      </c>
      <c r="K73" s="148">
        <f t="shared" si="12"/>
        <v>0</v>
      </c>
      <c r="L73" s="148">
        <f t="shared" si="12"/>
        <v>40.06</v>
      </c>
      <c r="M73" s="148">
        <f t="shared" si="12"/>
        <v>0</v>
      </c>
      <c r="N73" s="148">
        <f t="shared" si="12"/>
        <v>0</v>
      </c>
      <c r="O73" s="148">
        <f t="shared" si="12"/>
        <v>158.10659999999999</v>
      </c>
      <c r="P73" s="148">
        <f t="shared" si="12"/>
        <v>0</v>
      </c>
      <c r="Q73" s="148">
        <f t="shared" si="12"/>
        <v>0</v>
      </c>
      <c r="R73" s="148">
        <f t="shared" si="12"/>
        <v>215.77659999999997</v>
      </c>
      <c r="S73" s="148">
        <f t="shared" si="12"/>
        <v>0</v>
      </c>
      <c r="T73" s="148">
        <f t="shared" si="12"/>
        <v>0</v>
      </c>
    </row>
    <row r="74" spans="1:21" ht="44.1" customHeight="1" x14ac:dyDescent="0.35">
      <c r="A74" s="146" t="s">
        <v>75</v>
      </c>
      <c r="B74" s="150" t="s">
        <v>76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</row>
    <row r="75" spans="1:21" ht="44.1" customHeight="1" x14ac:dyDescent="0.4">
      <c r="A75" s="146">
        <v>1</v>
      </c>
      <c r="B75" s="150" t="s">
        <v>77</v>
      </c>
      <c r="C75" s="148">
        <v>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2.1796000000000002</v>
      </c>
      <c r="L75" s="148">
        <v>0.04</v>
      </c>
      <c r="M75" s="148">
        <v>0</v>
      </c>
      <c r="N75" s="148">
        <v>0</v>
      </c>
      <c r="O75" s="148">
        <v>0</v>
      </c>
      <c r="P75" s="148">
        <v>0</v>
      </c>
      <c r="Q75" s="148">
        <v>750.20839999999998</v>
      </c>
      <c r="R75" s="115">
        <f t="shared" ref="R75:T76" si="13">SUM(C75+F75+I75+L75+O75)</f>
        <v>0.04</v>
      </c>
      <c r="S75" s="115">
        <f t="shared" si="13"/>
        <v>0</v>
      </c>
      <c r="T75" s="115">
        <f t="shared" si="13"/>
        <v>752.38800000000003</v>
      </c>
    </row>
    <row r="76" spans="1:21" ht="44.1" customHeight="1" x14ac:dyDescent="0.4">
      <c r="A76" s="146">
        <v>2</v>
      </c>
      <c r="B76" s="150" t="s">
        <v>78</v>
      </c>
      <c r="C76" s="148">
        <v>0</v>
      </c>
      <c r="D76" s="148">
        <v>0</v>
      </c>
      <c r="E76" s="148">
        <v>2.1899999999999999E-2</v>
      </c>
      <c r="F76" s="148">
        <v>0</v>
      </c>
      <c r="G76" s="148">
        <v>0</v>
      </c>
      <c r="H76" s="148">
        <v>0</v>
      </c>
      <c r="I76" s="148">
        <v>0</v>
      </c>
      <c r="J76" s="148">
        <v>73.504581000000002</v>
      </c>
      <c r="K76" s="148">
        <v>91.552520999999999</v>
      </c>
      <c r="L76" s="148">
        <v>0</v>
      </c>
      <c r="M76" s="148">
        <v>9.2103380000000001</v>
      </c>
      <c r="N76" s="148">
        <v>18.004822000000001</v>
      </c>
      <c r="O76" s="148">
        <v>0</v>
      </c>
      <c r="P76" s="148">
        <v>406.88042300000001</v>
      </c>
      <c r="Q76" s="148">
        <v>963.464519</v>
      </c>
      <c r="R76" s="115">
        <f t="shared" si="13"/>
        <v>0</v>
      </c>
      <c r="S76" s="115">
        <f t="shared" si="13"/>
        <v>489.59534200000002</v>
      </c>
      <c r="T76" s="115">
        <f t="shared" si="13"/>
        <v>1073.043762</v>
      </c>
    </row>
    <row r="77" spans="1:21" ht="44.1" customHeight="1" x14ac:dyDescent="0.35">
      <c r="A77" s="146"/>
      <c r="B77" s="150" t="s">
        <v>282</v>
      </c>
      <c r="C77" s="148">
        <f>SUM(C75:C76)</f>
        <v>0</v>
      </c>
      <c r="D77" s="148">
        <f t="shared" ref="D77:T77" si="14">SUM(D75:D76)</f>
        <v>0</v>
      </c>
      <c r="E77" s="148">
        <f t="shared" si="14"/>
        <v>2.1899999999999999E-2</v>
      </c>
      <c r="F77" s="148">
        <f t="shared" si="14"/>
        <v>0</v>
      </c>
      <c r="G77" s="148">
        <f t="shared" si="14"/>
        <v>0</v>
      </c>
      <c r="H77" s="148">
        <f t="shared" si="14"/>
        <v>0</v>
      </c>
      <c r="I77" s="148">
        <f t="shared" si="14"/>
        <v>0</v>
      </c>
      <c r="J77" s="148">
        <f t="shared" si="14"/>
        <v>73.504581000000002</v>
      </c>
      <c r="K77" s="148">
        <f t="shared" si="14"/>
        <v>93.732120999999992</v>
      </c>
      <c r="L77" s="148">
        <f t="shared" si="14"/>
        <v>0.04</v>
      </c>
      <c r="M77" s="148">
        <f t="shared" si="14"/>
        <v>9.2103380000000001</v>
      </c>
      <c r="N77" s="148">
        <f t="shared" si="14"/>
        <v>18.004822000000001</v>
      </c>
      <c r="O77" s="148">
        <f t="shared" si="14"/>
        <v>0</v>
      </c>
      <c r="P77" s="148">
        <f t="shared" si="14"/>
        <v>406.88042300000001</v>
      </c>
      <c r="Q77" s="148">
        <f t="shared" si="14"/>
        <v>1713.6729190000001</v>
      </c>
      <c r="R77" s="148">
        <f t="shared" si="14"/>
        <v>0.04</v>
      </c>
      <c r="S77" s="148">
        <f t="shared" si="14"/>
        <v>489.59534200000002</v>
      </c>
      <c r="T77" s="148">
        <f t="shared" si="14"/>
        <v>1825.4317620000002</v>
      </c>
    </row>
    <row r="78" spans="1:21" ht="44.1" customHeight="1" x14ac:dyDescent="0.35">
      <c r="A78" s="133" t="s">
        <v>80</v>
      </c>
      <c r="B78" s="135" t="s">
        <v>81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</row>
    <row r="79" spans="1:21" ht="44.1" customHeight="1" x14ac:dyDescent="0.4">
      <c r="A79" s="133">
        <v>1</v>
      </c>
      <c r="B79" s="150" t="s">
        <v>82</v>
      </c>
      <c r="C79" s="148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15">
        <f>SUM(C79+F79+I79+L79+O79)</f>
        <v>0</v>
      </c>
      <c r="S79" s="115">
        <f>SUM(D79+G79+J79+M79+P79)</f>
        <v>0</v>
      </c>
      <c r="T79" s="115">
        <f>SUM(E79+H79+K79+N79+Q79)</f>
        <v>0</v>
      </c>
    </row>
    <row r="80" spans="1:21" ht="44.1" customHeight="1" x14ac:dyDescent="0.35">
      <c r="A80" s="146"/>
      <c r="B80" s="150" t="s">
        <v>83</v>
      </c>
      <c r="C80" s="148">
        <f t="shared" ref="C80:T80" si="15">C79</f>
        <v>0</v>
      </c>
      <c r="D80" s="148">
        <f t="shared" si="15"/>
        <v>0</v>
      </c>
      <c r="E80" s="148">
        <f t="shared" si="15"/>
        <v>0</v>
      </c>
      <c r="F80" s="148">
        <f t="shared" si="15"/>
        <v>0</v>
      </c>
      <c r="G80" s="148">
        <f t="shared" si="15"/>
        <v>0</v>
      </c>
      <c r="H80" s="148">
        <f t="shared" si="15"/>
        <v>0</v>
      </c>
      <c r="I80" s="148">
        <f t="shared" si="15"/>
        <v>0</v>
      </c>
      <c r="J80" s="148">
        <f t="shared" si="15"/>
        <v>0</v>
      </c>
      <c r="K80" s="148">
        <f t="shared" si="15"/>
        <v>0</v>
      </c>
      <c r="L80" s="148">
        <f t="shared" si="15"/>
        <v>0</v>
      </c>
      <c r="M80" s="148">
        <f t="shared" si="15"/>
        <v>0</v>
      </c>
      <c r="N80" s="148">
        <f t="shared" si="15"/>
        <v>0</v>
      </c>
      <c r="O80" s="148">
        <f t="shared" si="15"/>
        <v>0</v>
      </c>
      <c r="P80" s="148">
        <f t="shared" si="15"/>
        <v>0</v>
      </c>
      <c r="Q80" s="148">
        <f t="shared" si="15"/>
        <v>0</v>
      </c>
      <c r="R80" s="148">
        <f t="shared" si="15"/>
        <v>0</v>
      </c>
      <c r="S80" s="148">
        <f t="shared" si="15"/>
        <v>0</v>
      </c>
      <c r="T80" s="148">
        <f t="shared" si="15"/>
        <v>0</v>
      </c>
    </row>
    <row r="81" spans="1:20" ht="23.25" x14ac:dyDescent="0.35">
      <c r="A81" s="146"/>
      <c r="B81" s="150" t="s">
        <v>172</v>
      </c>
      <c r="C81" s="148">
        <f t="shared" ref="C81:T81" si="16">SUM(C66,C71,C73,C77,C80)</f>
        <v>1537.345724</v>
      </c>
      <c r="D81" s="148">
        <f t="shared" si="16"/>
        <v>416.72573286399995</v>
      </c>
      <c r="E81" s="148">
        <f t="shared" si="16"/>
        <v>1516.5324393249998</v>
      </c>
      <c r="F81" s="148">
        <f t="shared" si="16"/>
        <v>1586.5151459999997</v>
      </c>
      <c r="G81" s="148">
        <f t="shared" si="16"/>
        <v>104.33484416100001</v>
      </c>
      <c r="H81" s="148">
        <f t="shared" si="16"/>
        <v>572.57557494300011</v>
      </c>
      <c r="I81" s="148">
        <f t="shared" si="16"/>
        <v>12137.344304999999</v>
      </c>
      <c r="J81" s="148">
        <f t="shared" si="16"/>
        <v>9880.3580339379987</v>
      </c>
      <c r="K81" s="148">
        <f t="shared" si="16"/>
        <v>31845.336044713</v>
      </c>
      <c r="L81" s="148">
        <f t="shared" si="16"/>
        <v>64909.123609999995</v>
      </c>
      <c r="M81" s="148">
        <f t="shared" si="16"/>
        <v>6425.0074707059994</v>
      </c>
      <c r="N81" s="148">
        <f t="shared" si="16"/>
        <v>20404.065357067</v>
      </c>
      <c r="O81" s="148">
        <f t="shared" si="16"/>
        <v>22810.422400000003</v>
      </c>
      <c r="P81" s="148">
        <f t="shared" si="16"/>
        <v>48897.501492431606</v>
      </c>
      <c r="Q81" s="148">
        <f t="shared" si="16"/>
        <v>198746.50107923202</v>
      </c>
      <c r="R81" s="148">
        <f t="shared" si="16"/>
        <v>102980.751185</v>
      </c>
      <c r="S81" s="148">
        <f t="shared" si="16"/>
        <v>65723.927574100584</v>
      </c>
      <c r="T81" s="148">
        <f t="shared" si="16"/>
        <v>253085.01049527997</v>
      </c>
    </row>
    <row r="82" spans="1:20" x14ac:dyDescent="0.3">
      <c r="A82" s="140"/>
      <c r="B82" s="140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</row>
    <row r="83" spans="1:20" x14ac:dyDescent="0.3">
      <c r="A83" s="140"/>
      <c r="B83" s="140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</sheetData>
  <mergeCells count="39">
    <mergeCell ref="S36:T36"/>
    <mergeCell ref="A33:T33"/>
    <mergeCell ref="C34:E35"/>
    <mergeCell ref="F34:H35"/>
    <mergeCell ref="I34:K35"/>
    <mergeCell ref="L34:N35"/>
    <mergeCell ref="O34:Q35"/>
    <mergeCell ref="R34:T35"/>
    <mergeCell ref="D36:E36"/>
    <mergeCell ref="G36:H36"/>
    <mergeCell ref="J36:K36"/>
    <mergeCell ref="M36:N36"/>
    <mergeCell ref="P36:Q36"/>
    <mergeCell ref="A32:Q32"/>
    <mergeCell ref="R4:T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S6:T6"/>
    <mergeCell ref="A30:Q30"/>
    <mergeCell ref="A31:Q31"/>
    <mergeCell ref="A1:T1"/>
    <mergeCell ref="A2:T2"/>
    <mergeCell ref="A3:T3"/>
    <mergeCell ref="A4:A7"/>
    <mergeCell ref="B4:B7"/>
    <mergeCell ref="C4:E5"/>
    <mergeCell ref="F4:H5"/>
    <mergeCell ref="I4:K5"/>
    <mergeCell ref="L4:N5"/>
    <mergeCell ref="O4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showGridLines="0" zoomScale="80" zoomScaleNormal="80" workbookViewId="0">
      <selection activeCell="Q3" sqref="Q3"/>
    </sheetView>
  </sheetViews>
  <sheetFormatPr defaultColWidth="8.85546875" defaultRowHeight="18" x14ac:dyDescent="0.25"/>
  <cols>
    <col min="1" max="1" width="15.28515625" style="536" bestFit="1" customWidth="1"/>
    <col min="2" max="2" width="26.42578125" style="536" customWidth="1"/>
    <col min="3" max="3" width="11.7109375" style="536" customWidth="1"/>
    <col min="4" max="4" width="13.28515625" style="536" customWidth="1"/>
    <col min="5" max="5" width="14.140625" style="536" customWidth="1"/>
    <col min="6" max="6" width="10" style="536" customWidth="1"/>
    <col min="7" max="7" width="12" style="536" customWidth="1"/>
    <col min="8" max="8" width="13.85546875" style="536" customWidth="1"/>
    <col min="9" max="9" width="10.85546875" style="536" customWidth="1"/>
    <col min="10" max="10" width="11.28515625" style="536" customWidth="1"/>
    <col min="11" max="11" width="14.140625" style="536" customWidth="1"/>
    <col min="12" max="12" width="12.28515625" style="536" customWidth="1"/>
    <col min="13" max="13" width="13.85546875" style="536" customWidth="1"/>
    <col min="14" max="14" width="15.140625" style="536" customWidth="1"/>
    <col min="15" max="16384" width="8.85546875" style="536"/>
  </cols>
  <sheetData>
    <row r="1" spans="1:14" x14ac:dyDescent="0.25">
      <c r="A1" s="665" t="s">
        <v>750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</row>
    <row r="2" spans="1:14" ht="14.45" customHeight="1" x14ac:dyDescent="0.25">
      <c r="A2" s="669" t="s">
        <v>749</v>
      </c>
      <c r="B2" s="669" t="s">
        <v>131</v>
      </c>
      <c r="C2" s="671" t="s">
        <v>748</v>
      </c>
      <c r="D2" s="672"/>
      <c r="E2" s="673"/>
      <c r="F2" s="671" t="s">
        <v>747</v>
      </c>
      <c r="G2" s="672"/>
      <c r="H2" s="673"/>
      <c r="I2" s="671" t="s">
        <v>746</v>
      </c>
      <c r="J2" s="672"/>
      <c r="K2" s="673"/>
      <c r="L2" s="671" t="s">
        <v>317</v>
      </c>
      <c r="M2" s="672"/>
      <c r="N2" s="673"/>
    </row>
    <row r="3" spans="1:14" ht="44.25" customHeight="1" x14ac:dyDescent="0.25">
      <c r="A3" s="670"/>
      <c r="B3" s="670"/>
      <c r="C3" s="674" t="s">
        <v>745</v>
      </c>
      <c r="D3" s="675"/>
      <c r="E3" s="676"/>
      <c r="F3" s="674" t="s">
        <v>744</v>
      </c>
      <c r="G3" s="675"/>
      <c r="H3" s="676"/>
      <c r="I3" s="674" t="s">
        <v>743</v>
      </c>
      <c r="J3" s="675"/>
      <c r="K3" s="676"/>
      <c r="L3" s="674"/>
      <c r="M3" s="675"/>
      <c r="N3" s="676"/>
    </row>
    <row r="4" spans="1:14" ht="48" customHeight="1" x14ac:dyDescent="0.25">
      <c r="A4" s="670"/>
      <c r="B4" s="670"/>
      <c r="C4" s="543" t="s">
        <v>742</v>
      </c>
      <c r="D4" s="543" t="s">
        <v>741</v>
      </c>
      <c r="E4" s="543" t="s">
        <v>740</v>
      </c>
      <c r="F4" s="543" t="s">
        <v>742</v>
      </c>
      <c r="G4" s="543" t="s">
        <v>741</v>
      </c>
      <c r="H4" s="543" t="s">
        <v>740</v>
      </c>
      <c r="I4" s="543" t="s">
        <v>742</v>
      </c>
      <c r="J4" s="543" t="s">
        <v>741</v>
      </c>
      <c r="K4" s="543" t="s">
        <v>740</v>
      </c>
      <c r="L4" s="543" t="s">
        <v>742</v>
      </c>
      <c r="M4" s="543" t="s">
        <v>741</v>
      </c>
      <c r="N4" s="542" t="s">
        <v>740</v>
      </c>
    </row>
    <row r="5" spans="1:14" ht="14.45" customHeight="1" x14ac:dyDescent="0.25">
      <c r="A5" s="677" t="s">
        <v>739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539"/>
    </row>
    <row r="6" spans="1:14" x14ac:dyDescent="0.25">
      <c r="A6" s="540"/>
      <c r="B6" s="541" t="s">
        <v>16</v>
      </c>
      <c r="C6" s="540">
        <v>146551</v>
      </c>
      <c r="D6" s="540">
        <v>422.36</v>
      </c>
      <c r="E6" s="540">
        <v>421.92</v>
      </c>
      <c r="F6" s="540">
        <v>17296</v>
      </c>
      <c r="G6" s="540">
        <v>481.71</v>
      </c>
      <c r="H6" s="540">
        <v>473.98</v>
      </c>
      <c r="I6" s="540">
        <v>19861</v>
      </c>
      <c r="J6" s="540">
        <v>1488.13</v>
      </c>
      <c r="K6" s="540">
        <v>1484.93</v>
      </c>
      <c r="L6" s="540">
        <v>183708</v>
      </c>
      <c r="M6" s="540">
        <v>2392.1999999999998</v>
      </c>
      <c r="N6" s="537">
        <v>2380.83</v>
      </c>
    </row>
    <row r="7" spans="1:14" x14ac:dyDescent="0.25">
      <c r="A7" s="537"/>
      <c r="B7" s="537" t="s">
        <v>317</v>
      </c>
      <c r="C7" s="537">
        <v>146551</v>
      </c>
      <c r="D7" s="537">
        <v>422.36</v>
      </c>
      <c r="E7" s="537">
        <v>421.92</v>
      </c>
      <c r="F7" s="537">
        <v>17296</v>
      </c>
      <c r="G7" s="537">
        <v>481.71</v>
      </c>
      <c r="H7" s="537">
        <v>473.98</v>
      </c>
      <c r="I7" s="537">
        <v>19861</v>
      </c>
      <c r="J7" s="537">
        <v>1488.13</v>
      </c>
      <c r="K7" s="537">
        <v>1484.93</v>
      </c>
      <c r="L7" s="537">
        <v>183708</v>
      </c>
      <c r="M7" s="537">
        <v>2392.1999999999998</v>
      </c>
      <c r="N7" s="537">
        <v>2380.83</v>
      </c>
    </row>
    <row r="8" spans="1:14" ht="14.45" customHeight="1" x14ac:dyDescent="0.25">
      <c r="A8" s="666" t="s">
        <v>738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8"/>
      <c r="N8" s="539"/>
    </row>
    <row r="9" spans="1:14" x14ac:dyDescent="0.25">
      <c r="A9" s="537"/>
      <c r="B9" s="538" t="s">
        <v>20</v>
      </c>
      <c r="C9" s="537">
        <v>359</v>
      </c>
      <c r="D9" s="537">
        <v>1.0900000000000001</v>
      </c>
      <c r="E9" s="537">
        <v>1.0900000000000001</v>
      </c>
      <c r="F9" s="537">
        <v>1116</v>
      </c>
      <c r="G9" s="537">
        <v>17.7</v>
      </c>
      <c r="H9" s="537">
        <v>17.579999999999998</v>
      </c>
      <c r="I9" s="537">
        <v>139</v>
      </c>
      <c r="J9" s="537">
        <v>10.16</v>
      </c>
      <c r="K9" s="537">
        <v>10.050000000000001</v>
      </c>
      <c r="L9" s="537">
        <v>1614</v>
      </c>
      <c r="M9" s="537">
        <v>28.95</v>
      </c>
      <c r="N9" s="537">
        <v>28.73</v>
      </c>
    </row>
    <row r="10" spans="1:14" x14ac:dyDescent="0.25">
      <c r="A10" s="537"/>
      <c r="B10" s="538" t="s">
        <v>135</v>
      </c>
      <c r="C10" s="537">
        <v>5931</v>
      </c>
      <c r="D10" s="537">
        <v>1.84</v>
      </c>
      <c r="E10" s="537">
        <v>0.84</v>
      </c>
      <c r="F10" s="537">
        <v>910</v>
      </c>
      <c r="G10" s="537">
        <v>24.24</v>
      </c>
      <c r="H10" s="537">
        <v>23.51</v>
      </c>
      <c r="I10" s="537">
        <v>428</v>
      </c>
      <c r="J10" s="537">
        <v>37.9</v>
      </c>
      <c r="K10" s="537">
        <v>37.46</v>
      </c>
      <c r="L10" s="537">
        <v>7269</v>
      </c>
      <c r="M10" s="537">
        <v>63.98</v>
      </c>
      <c r="N10" s="537">
        <v>61.81</v>
      </c>
    </row>
    <row r="11" spans="1:14" x14ac:dyDescent="0.25">
      <c r="A11" s="537"/>
      <c r="B11" s="538" t="s">
        <v>22</v>
      </c>
      <c r="C11" s="537">
        <v>28172</v>
      </c>
      <c r="D11" s="537">
        <v>95.28</v>
      </c>
      <c r="E11" s="537">
        <v>94.9</v>
      </c>
      <c r="F11" s="537">
        <v>11263</v>
      </c>
      <c r="G11" s="537">
        <v>264.31</v>
      </c>
      <c r="H11" s="537">
        <v>256.95</v>
      </c>
      <c r="I11" s="537">
        <v>3690</v>
      </c>
      <c r="J11" s="537">
        <v>296.99</v>
      </c>
      <c r="K11" s="537">
        <v>293.16000000000003</v>
      </c>
      <c r="L11" s="537">
        <v>43125</v>
      </c>
      <c r="M11" s="537">
        <v>656.57</v>
      </c>
      <c r="N11" s="537">
        <v>645.01</v>
      </c>
    </row>
    <row r="12" spans="1:14" x14ac:dyDescent="0.25">
      <c r="A12" s="537"/>
      <c r="B12" s="538" t="s">
        <v>23</v>
      </c>
      <c r="C12" s="537">
        <v>5908</v>
      </c>
      <c r="D12" s="537">
        <v>12.61</v>
      </c>
      <c r="E12" s="537">
        <v>12.36</v>
      </c>
      <c r="F12" s="537">
        <v>7850</v>
      </c>
      <c r="G12" s="537">
        <v>138.9</v>
      </c>
      <c r="H12" s="537">
        <v>133.19999999999999</v>
      </c>
      <c r="I12" s="537">
        <v>8043</v>
      </c>
      <c r="J12" s="537">
        <v>642.02</v>
      </c>
      <c r="K12" s="537">
        <v>630.66</v>
      </c>
      <c r="L12" s="537">
        <v>21801</v>
      </c>
      <c r="M12" s="537">
        <v>793.54</v>
      </c>
      <c r="N12" s="537">
        <v>776.21</v>
      </c>
    </row>
    <row r="13" spans="1:14" x14ac:dyDescent="0.25">
      <c r="A13" s="537"/>
      <c r="B13" s="538" t="s">
        <v>366</v>
      </c>
      <c r="C13" s="537">
        <v>37361</v>
      </c>
      <c r="D13" s="537">
        <v>97.69</v>
      </c>
      <c r="E13" s="537">
        <v>97.61</v>
      </c>
      <c r="F13" s="537">
        <v>5693</v>
      </c>
      <c r="G13" s="537">
        <v>56.69</v>
      </c>
      <c r="H13" s="537">
        <v>55.64</v>
      </c>
      <c r="I13" s="537">
        <v>279</v>
      </c>
      <c r="J13" s="537">
        <v>22.53</v>
      </c>
      <c r="K13" s="537">
        <v>22.21</v>
      </c>
      <c r="L13" s="537">
        <v>43333</v>
      </c>
      <c r="M13" s="537">
        <v>176.91</v>
      </c>
      <c r="N13" s="537">
        <v>175.46</v>
      </c>
    </row>
    <row r="14" spans="1:14" x14ac:dyDescent="0.25">
      <c r="A14" s="537"/>
      <c r="B14" s="538" t="s">
        <v>13</v>
      </c>
      <c r="C14" s="537">
        <v>55522</v>
      </c>
      <c r="D14" s="537">
        <v>120.38</v>
      </c>
      <c r="E14" s="537">
        <v>119.85</v>
      </c>
      <c r="F14" s="537">
        <v>24734</v>
      </c>
      <c r="G14" s="537">
        <v>600.25</v>
      </c>
      <c r="H14" s="537">
        <v>569.19000000000005</v>
      </c>
      <c r="I14" s="537">
        <v>6956</v>
      </c>
      <c r="J14" s="537">
        <v>581.29</v>
      </c>
      <c r="K14" s="537">
        <v>544.94000000000005</v>
      </c>
      <c r="L14" s="537">
        <v>87212</v>
      </c>
      <c r="M14" s="537">
        <v>1301.92</v>
      </c>
      <c r="N14" s="537">
        <v>1233.99</v>
      </c>
    </row>
    <row r="15" spans="1:14" ht="36" x14ac:dyDescent="0.25">
      <c r="A15" s="537"/>
      <c r="B15" s="538" t="s">
        <v>25</v>
      </c>
      <c r="C15" s="537">
        <v>5408</v>
      </c>
      <c r="D15" s="537">
        <v>4.55</v>
      </c>
      <c r="E15" s="537">
        <v>2.54</v>
      </c>
      <c r="F15" s="537">
        <v>1165</v>
      </c>
      <c r="G15" s="537">
        <v>26.69</v>
      </c>
      <c r="H15" s="537">
        <v>21.26</v>
      </c>
      <c r="I15" s="537">
        <v>268</v>
      </c>
      <c r="J15" s="537">
        <v>21.87</v>
      </c>
      <c r="K15" s="537">
        <v>18.64</v>
      </c>
      <c r="L15" s="537">
        <v>6841</v>
      </c>
      <c r="M15" s="537">
        <v>53.1</v>
      </c>
      <c r="N15" s="537">
        <v>42.44</v>
      </c>
    </row>
    <row r="16" spans="1:14" x14ac:dyDescent="0.25">
      <c r="A16" s="537"/>
      <c r="B16" s="538" t="s">
        <v>14</v>
      </c>
      <c r="C16" s="537">
        <v>6838</v>
      </c>
      <c r="D16" s="537">
        <v>24.62</v>
      </c>
      <c r="E16" s="537">
        <v>18.47</v>
      </c>
      <c r="F16" s="537">
        <v>8417</v>
      </c>
      <c r="G16" s="537">
        <v>194.92</v>
      </c>
      <c r="H16" s="537">
        <v>187.34</v>
      </c>
      <c r="I16" s="537">
        <v>2724</v>
      </c>
      <c r="J16" s="537">
        <v>231.49</v>
      </c>
      <c r="K16" s="537">
        <v>229.04</v>
      </c>
      <c r="L16" s="537">
        <v>17979</v>
      </c>
      <c r="M16" s="537">
        <v>451.03</v>
      </c>
      <c r="N16" s="537">
        <v>434.85</v>
      </c>
    </row>
    <row r="17" spans="1:14" x14ac:dyDescent="0.25">
      <c r="A17" s="537"/>
      <c r="B17" s="538" t="s">
        <v>141</v>
      </c>
      <c r="C17" s="537">
        <v>350</v>
      </c>
      <c r="D17" s="537">
        <v>2.29</v>
      </c>
      <c r="E17" s="537">
        <v>2.19</v>
      </c>
      <c r="F17" s="537">
        <v>1197</v>
      </c>
      <c r="G17" s="537">
        <v>31.55</v>
      </c>
      <c r="H17" s="537">
        <v>30.64</v>
      </c>
      <c r="I17" s="537">
        <v>276</v>
      </c>
      <c r="J17" s="537">
        <v>20.11</v>
      </c>
      <c r="K17" s="537">
        <v>19.8</v>
      </c>
      <c r="L17" s="537">
        <v>1823</v>
      </c>
      <c r="M17" s="537">
        <v>53.94</v>
      </c>
      <c r="N17" s="537">
        <v>52.63</v>
      </c>
    </row>
    <row r="18" spans="1:14" ht="36" x14ac:dyDescent="0.25">
      <c r="A18" s="537"/>
      <c r="B18" s="538" t="s">
        <v>27</v>
      </c>
      <c r="C18" s="537">
        <v>1513</v>
      </c>
      <c r="D18" s="537">
        <v>5.45</v>
      </c>
      <c r="E18" s="537">
        <v>5.39</v>
      </c>
      <c r="F18" s="537">
        <v>4423</v>
      </c>
      <c r="G18" s="537">
        <v>74.45</v>
      </c>
      <c r="H18" s="537">
        <v>72.489999999999995</v>
      </c>
      <c r="I18" s="537">
        <v>390</v>
      </c>
      <c r="J18" s="537">
        <v>30.81</v>
      </c>
      <c r="K18" s="537">
        <v>30.05</v>
      </c>
      <c r="L18" s="537">
        <v>6326</v>
      </c>
      <c r="M18" s="537">
        <v>110.72</v>
      </c>
      <c r="N18" s="537">
        <v>107.93</v>
      </c>
    </row>
    <row r="19" spans="1:14" ht="36" x14ac:dyDescent="0.25">
      <c r="A19" s="537"/>
      <c r="B19" s="538" t="s">
        <v>28</v>
      </c>
      <c r="C19" s="537">
        <v>320</v>
      </c>
      <c r="D19" s="537">
        <v>1.1000000000000001</v>
      </c>
      <c r="E19" s="537">
        <v>1.0900000000000001</v>
      </c>
      <c r="F19" s="537">
        <v>764</v>
      </c>
      <c r="G19" s="537">
        <v>21.9</v>
      </c>
      <c r="H19" s="537">
        <v>21.74</v>
      </c>
      <c r="I19" s="537">
        <v>324</v>
      </c>
      <c r="J19" s="537">
        <v>27.61</v>
      </c>
      <c r="K19" s="537">
        <v>27.3</v>
      </c>
      <c r="L19" s="537">
        <v>1408</v>
      </c>
      <c r="M19" s="537">
        <v>50.6</v>
      </c>
      <c r="N19" s="537">
        <v>50.13</v>
      </c>
    </row>
    <row r="20" spans="1:14" ht="36" x14ac:dyDescent="0.25">
      <c r="A20" s="537"/>
      <c r="B20" s="538" t="s">
        <v>29</v>
      </c>
      <c r="C20" s="537">
        <v>694</v>
      </c>
      <c r="D20" s="537">
        <v>3.01</v>
      </c>
      <c r="E20" s="537">
        <v>1.07</v>
      </c>
      <c r="F20" s="537">
        <v>862</v>
      </c>
      <c r="G20" s="537">
        <v>18.850000000000001</v>
      </c>
      <c r="H20" s="537">
        <v>15.23</v>
      </c>
      <c r="I20" s="537">
        <v>281</v>
      </c>
      <c r="J20" s="537">
        <v>24.87</v>
      </c>
      <c r="K20" s="537">
        <v>21.98</v>
      </c>
      <c r="L20" s="537">
        <v>1837</v>
      </c>
      <c r="M20" s="537">
        <v>46.72</v>
      </c>
      <c r="N20" s="537">
        <v>38.270000000000003</v>
      </c>
    </row>
    <row r="21" spans="1:14" x14ac:dyDescent="0.25">
      <c r="A21" s="537"/>
      <c r="B21" s="538" t="s">
        <v>15</v>
      </c>
      <c r="C21" s="537">
        <v>12816</v>
      </c>
      <c r="D21" s="537">
        <v>21.81</v>
      </c>
      <c r="E21" s="537">
        <v>18.559999999999999</v>
      </c>
      <c r="F21" s="537">
        <v>12042</v>
      </c>
      <c r="G21" s="537">
        <v>283.82</v>
      </c>
      <c r="H21" s="537">
        <v>247.28</v>
      </c>
      <c r="I21" s="537">
        <v>1986</v>
      </c>
      <c r="J21" s="537">
        <v>155.38</v>
      </c>
      <c r="K21" s="537">
        <v>127.53</v>
      </c>
      <c r="L21" s="537">
        <v>26844</v>
      </c>
      <c r="M21" s="537">
        <v>461.01</v>
      </c>
      <c r="N21" s="537">
        <v>393.37</v>
      </c>
    </row>
    <row r="22" spans="1:14" x14ac:dyDescent="0.25">
      <c r="A22" s="537"/>
      <c r="B22" s="538" t="s">
        <v>382</v>
      </c>
      <c r="C22" s="537">
        <v>5738</v>
      </c>
      <c r="D22" s="537">
        <v>9.6</v>
      </c>
      <c r="E22" s="537">
        <v>7.03</v>
      </c>
      <c r="F22" s="537">
        <v>4854</v>
      </c>
      <c r="G22" s="537">
        <v>89.57</v>
      </c>
      <c r="H22" s="537">
        <v>75.44</v>
      </c>
      <c r="I22" s="537">
        <v>948</v>
      </c>
      <c r="J22" s="537">
        <v>75.64</v>
      </c>
      <c r="K22" s="537">
        <v>66.48</v>
      </c>
      <c r="L22" s="537">
        <v>11540</v>
      </c>
      <c r="M22" s="537">
        <v>174.82</v>
      </c>
      <c r="N22" s="537">
        <v>148.94999999999999</v>
      </c>
    </row>
    <row r="23" spans="1:14" x14ac:dyDescent="0.25">
      <c r="A23" s="537"/>
      <c r="B23" s="538" t="s">
        <v>33</v>
      </c>
      <c r="C23" s="537">
        <v>13</v>
      </c>
      <c r="D23" s="537">
        <v>0.05</v>
      </c>
      <c r="E23" s="537">
        <v>0.05</v>
      </c>
      <c r="F23" s="537">
        <v>84</v>
      </c>
      <c r="G23" s="537">
        <v>2.2999999999999998</v>
      </c>
      <c r="H23" s="537">
        <v>2.2999999999999998</v>
      </c>
      <c r="I23" s="537">
        <v>40</v>
      </c>
      <c r="J23" s="537">
        <v>3.34</v>
      </c>
      <c r="K23" s="537">
        <v>3.3</v>
      </c>
      <c r="L23" s="537">
        <v>137</v>
      </c>
      <c r="M23" s="537">
        <v>5.69</v>
      </c>
      <c r="N23" s="537">
        <v>5.65</v>
      </c>
    </row>
    <row r="24" spans="1:14" x14ac:dyDescent="0.25">
      <c r="A24" s="537"/>
      <c r="B24" s="538" t="s">
        <v>379</v>
      </c>
      <c r="C24" s="537">
        <v>36</v>
      </c>
      <c r="D24" s="537">
        <v>0.12</v>
      </c>
      <c r="E24" s="537">
        <v>7.0000000000000007E-2</v>
      </c>
      <c r="F24" s="537">
        <v>121</v>
      </c>
      <c r="G24" s="537">
        <v>2.78</v>
      </c>
      <c r="H24" s="537">
        <v>2.39</v>
      </c>
      <c r="I24" s="537">
        <v>47</v>
      </c>
      <c r="J24" s="537">
        <v>4.12</v>
      </c>
      <c r="K24" s="537">
        <v>3.47</v>
      </c>
      <c r="L24" s="537">
        <v>204</v>
      </c>
      <c r="M24" s="537">
        <v>7.02</v>
      </c>
      <c r="N24" s="537">
        <v>5.92</v>
      </c>
    </row>
    <row r="25" spans="1:14" x14ac:dyDescent="0.25">
      <c r="A25" s="537"/>
      <c r="B25" s="538" t="s">
        <v>31</v>
      </c>
      <c r="C25" s="537">
        <v>729</v>
      </c>
      <c r="D25" s="537">
        <v>2.23</v>
      </c>
      <c r="E25" s="537">
        <v>1.78</v>
      </c>
      <c r="F25" s="537">
        <v>921</v>
      </c>
      <c r="G25" s="537">
        <v>18.399999999999999</v>
      </c>
      <c r="H25" s="537">
        <v>16.03</v>
      </c>
      <c r="I25" s="537">
        <v>119</v>
      </c>
      <c r="J25" s="537">
        <v>10.210000000000001</v>
      </c>
      <c r="K25" s="537">
        <v>9.0299999999999994</v>
      </c>
      <c r="L25" s="537">
        <v>1769</v>
      </c>
      <c r="M25" s="537">
        <v>30.83</v>
      </c>
      <c r="N25" s="537">
        <v>26.85</v>
      </c>
    </row>
    <row r="26" spans="1:14" x14ac:dyDescent="0.25">
      <c r="A26" s="537"/>
      <c r="B26" s="537" t="s">
        <v>317</v>
      </c>
      <c r="C26" s="537">
        <v>167708</v>
      </c>
      <c r="D26" s="537">
        <v>403.73</v>
      </c>
      <c r="E26" s="537">
        <v>384.9</v>
      </c>
      <c r="F26" s="537">
        <v>86416</v>
      </c>
      <c r="G26" s="537">
        <v>1867.3</v>
      </c>
      <c r="H26" s="537">
        <v>1748.21</v>
      </c>
      <c r="I26" s="537">
        <v>26938</v>
      </c>
      <c r="J26" s="537">
        <v>2196.33</v>
      </c>
      <c r="K26" s="537">
        <v>2095.11</v>
      </c>
      <c r="L26" s="537">
        <v>281062</v>
      </c>
      <c r="M26" s="537">
        <v>4467.3599999999997</v>
      </c>
      <c r="N26" s="537">
        <v>4228.22</v>
      </c>
    </row>
    <row r="27" spans="1:14" ht="14.45" customHeight="1" x14ac:dyDescent="0.25">
      <c r="A27" s="666" t="s">
        <v>737</v>
      </c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8"/>
      <c r="N27" s="539"/>
    </row>
    <row r="28" spans="1:14" x14ac:dyDescent="0.25">
      <c r="A28" s="537"/>
      <c r="B28" s="538" t="s">
        <v>399</v>
      </c>
      <c r="C28" s="537">
        <v>163</v>
      </c>
      <c r="D28" s="537">
        <v>0.63</v>
      </c>
      <c r="E28" s="537">
        <v>0.3</v>
      </c>
      <c r="F28" s="537">
        <v>458</v>
      </c>
      <c r="G28" s="537">
        <v>8.3800000000000008</v>
      </c>
      <c r="H28" s="537">
        <v>4.84</v>
      </c>
      <c r="I28" s="537">
        <v>106</v>
      </c>
      <c r="J28" s="537">
        <v>8.4499999999999993</v>
      </c>
      <c r="K28" s="537">
        <v>6.11</v>
      </c>
      <c r="L28" s="537">
        <v>727</v>
      </c>
      <c r="M28" s="537">
        <v>17.46</v>
      </c>
      <c r="N28" s="537">
        <v>11.25</v>
      </c>
    </row>
    <row r="29" spans="1:14" x14ac:dyDescent="0.25">
      <c r="A29" s="537"/>
      <c r="B29" s="538" t="s">
        <v>398</v>
      </c>
      <c r="C29" s="537">
        <v>0</v>
      </c>
      <c r="D29" s="537">
        <v>0</v>
      </c>
      <c r="E29" s="537">
        <v>0</v>
      </c>
      <c r="F29" s="537">
        <v>2</v>
      </c>
      <c r="G29" s="537">
        <v>0.08</v>
      </c>
      <c r="H29" s="537">
        <v>0.08</v>
      </c>
      <c r="I29" s="537">
        <v>0</v>
      </c>
      <c r="J29" s="537">
        <v>0</v>
      </c>
      <c r="K29" s="537">
        <v>0</v>
      </c>
      <c r="L29" s="537">
        <v>2</v>
      </c>
      <c r="M29" s="537">
        <v>0.08</v>
      </c>
      <c r="N29" s="537">
        <v>0.08</v>
      </c>
    </row>
    <row r="30" spans="1:14" ht="36" x14ac:dyDescent="0.25">
      <c r="A30" s="537"/>
      <c r="B30" s="538" t="s">
        <v>736</v>
      </c>
      <c r="C30" s="537">
        <v>8</v>
      </c>
      <c r="D30" s="537">
        <v>0.02</v>
      </c>
      <c r="E30" s="537">
        <v>0.02</v>
      </c>
      <c r="F30" s="537">
        <v>87</v>
      </c>
      <c r="G30" s="537">
        <v>3.18</v>
      </c>
      <c r="H30" s="537">
        <v>3.18</v>
      </c>
      <c r="I30" s="537">
        <v>76</v>
      </c>
      <c r="J30" s="537">
        <v>6.7</v>
      </c>
      <c r="K30" s="537">
        <v>6.7</v>
      </c>
      <c r="L30" s="537">
        <v>171</v>
      </c>
      <c r="M30" s="537">
        <v>9.9</v>
      </c>
      <c r="N30" s="537">
        <v>9.9</v>
      </c>
    </row>
    <row r="31" spans="1:14" x14ac:dyDescent="0.25">
      <c r="A31" s="537"/>
      <c r="B31" s="538" t="s">
        <v>735</v>
      </c>
      <c r="C31" s="537">
        <v>393</v>
      </c>
      <c r="D31" s="537">
        <v>0.73</v>
      </c>
      <c r="E31" s="537">
        <v>0</v>
      </c>
      <c r="F31" s="537">
        <v>2634</v>
      </c>
      <c r="G31" s="537">
        <v>72.45</v>
      </c>
      <c r="H31" s="537">
        <v>0</v>
      </c>
      <c r="I31" s="537">
        <v>1512</v>
      </c>
      <c r="J31" s="537">
        <v>109.53</v>
      </c>
      <c r="K31" s="537">
        <v>0</v>
      </c>
      <c r="L31" s="537">
        <v>4539</v>
      </c>
      <c r="M31" s="537">
        <v>182.71</v>
      </c>
      <c r="N31" s="537">
        <v>0</v>
      </c>
    </row>
    <row r="32" spans="1:14" x14ac:dyDescent="0.25">
      <c r="A32" s="537"/>
      <c r="B32" s="538" t="s">
        <v>375</v>
      </c>
      <c r="C32" s="537">
        <v>1</v>
      </c>
      <c r="D32" s="537">
        <v>0.01</v>
      </c>
      <c r="E32" s="537">
        <v>0.01</v>
      </c>
      <c r="F32" s="537">
        <v>120</v>
      </c>
      <c r="G32" s="537">
        <v>2.65</v>
      </c>
      <c r="H32" s="537">
        <v>2.64</v>
      </c>
      <c r="I32" s="537">
        <v>20</v>
      </c>
      <c r="J32" s="537">
        <v>1.1299999999999999</v>
      </c>
      <c r="K32" s="537">
        <v>1.1299999999999999</v>
      </c>
      <c r="L32" s="537">
        <v>141</v>
      </c>
      <c r="M32" s="537">
        <v>3.79</v>
      </c>
      <c r="N32" s="537">
        <v>3.78</v>
      </c>
    </row>
    <row r="33" spans="1:14" x14ac:dyDescent="0.25">
      <c r="A33" s="537"/>
      <c r="B33" s="538" t="s">
        <v>734</v>
      </c>
      <c r="C33" s="537">
        <v>0</v>
      </c>
      <c r="D33" s="537">
        <v>0</v>
      </c>
      <c r="E33" s="537">
        <v>0</v>
      </c>
      <c r="F33" s="537">
        <v>4</v>
      </c>
      <c r="G33" s="537">
        <v>0.15</v>
      </c>
      <c r="H33" s="537">
        <v>0.15</v>
      </c>
      <c r="I33" s="537">
        <v>2</v>
      </c>
      <c r="J33" s="537">
        <v>0.17</v>
      </c>
      <c r="K33" s="537">
        <v>0.17</v>
      </c>
      <c r="L33" s="537">
        <v>6</v>
      </c>
      <c r="M33" s="537">
        <v>0.32</v>
      </c>
      <c r="N33" s="537">
        <v>0.32</v>
      </c>
    </row>
    <row r="34" spans="1:14" x14ac:dyDescent="0.25">
      <c r="A34" s="537"/>
      <c r="B34" s="538" t="s">
        <v>733</v>
      </c>
      <c r="C34" s="537">
        <v>987</v>
      </c>
      <c r="D34" s="537">
        <v>1.89</v>
      </c>
      <c r="E34" s="537">
        <v>1.89</v>
      </c>
      <c r="F34" s="537">
        <v>1426</v>
      </c>
      <c r="G34" s="537">
        <v>44.74</v>
      </c>
      <c r="H34" s="537">
        <v>44.74</v>
      </c>
      <c r="I34" s="537">
        <v>181</v>
      </c>
      <c r="J34" s="537">
        <v>14.13</v>
      </c>
      <c r="K34" s="537">
        <v>14.13</v>
      </c>
      <c r="L34" s="537">
        <v>2594</v>
      </c>
      <c r="M34" s="537">
        <v>60.76</v>
      </c>
      <c r="N34" s="537">
        <v>60.76</v>
      </c>
    </row>
    <row r="35" spans="1:14" x14ac:dyDescent="0.25">
      <c r="A35" s="537"/>
      <c r="B35" s="538" t="s">
        <v>407</v>
      </c>
      <c r="C35" s="537">
        <v>0</v>
      </c>
      <c r="D35" s="537">
        <v>0</v>
      </c>
      <c r="E35" s="537">
        <v>0</v>
      </c>
      <c r="F35" s="537">
        <v>15</v>
      </c>
      <c r="G35" s="537">
        <v>0.61</v>
      </c>
      <c r="H35" s="537">
        <v>0.6</v>
      </c>
      <c r="I35" s="537">
        <v>15</v>
      </c>
      <c r="J35" s="537">
        <v>1.27</v>
      </c>
      <c r="K35" s="537">
        <v>1.27</v>
      </c>
      <c r="L35" s="537">
        <v>30</v>
      </c>
      <c r="M35" s="537">
        <v>1.89</v>
      </c>
      <c r="N35" s="537">
        <v>1.88</v>
      </c>
    </row>
    <row r="36" spans="1:14" ht="36" x14ac:dyDescent="0.25">
      <c r="A36" s="537"/>
      <c r="B36" s="538" t="s">
        <v>732</v>
      </c>
      <c r="C36" s="537">
        <v>1</v>
      </c>
      <c r="D36" s="537">
        <v>0.01</v>
      </c>
      <c r="E36" s="537">
        <v>0.01</v>
      </c>
      <c r="F36" s="537">
        <v>26</v>
      </c>
      <c r="G36" s="537">
        <v>0.86</v>
      </c>
      <c r="H36" s="537">
        <v>0.86</v>
      </c>
      <c r="I36" s="537">
        <v>39</v>
      </c>
      <c r="J36" s="537">
        <v>3.34</v>
      </c>
      <c r="K36" s="537">
        <v>3.34</v>
      </c>
      <c r="L36" s="537">
        <v>66</v>
      </c>
      <c r="M36" s="537">
        <v>4.2</v>
      </c>
      <c r="N36" s="537">
        <v>4.2</v>
      </c>
    </row>
    <row r="37" spans="1:14" x14ac:dyDescent="0.25">
      <c r="A37" s="537"/>
      <c r="B37" s="538" t="s">
        <v>731</v>
      </c>
      <c r="C37" s="537">
        <v>10213</v>
      </c>
      <c r="D37" s="537">
        <v>31.52</v>
      </c>
      <c r="E37" s="537">
        <v>31.52</v>
      </c>
      <c r="F37" s="537">
        <v>1584</v>
      </c>
      <c r="G37" s="537">
        <v>42.54</v>
      </c>
      <c r="H37" s="537">
        <v>42.54</v>
      </c>
      <c r="I37" s="537">
        <v>1751</v>
      </c>
      <c r="J37" s="537">
        <v>138.99</v>
      </c>
      <c r="K37" s="537">
        <v>138.99</v>
      </c>
      <c r="L37" s="537">
        <v>13548</v>
      </c>
      <c r="M37" s="537">
        <v>213.04</v>
      </c>
      <c r="N37" s="537">
        <v>213.04</v>
      </c>
    </row>
    <row r="38" spans="1:14" x14ac:dyDescent="0.25">
      <c r="A38" s="537"/>
      <c r="B38" s="538" t="s">
        <v>730</v>
      </c>
      <c r="C38" s="537">
        <v>72272</v>
      </c>
      <c r="D38" s="537">
        <v>203.78</v>
      </c>
      <c r="E38" s="537">
        <v>203.78</v>
      </c>
      <c r="F38" s="537">
        <v>1507</v>
      </c>
      <c r="G38" s="537">
        <v>37.9</v>
      </c>
      <c r="H38" s="537">
        <v>37.9</v>
      </c>
      <c r="I38" s="537">
        <v>733</v>
      </c>
      <c r="J38" s="537">
        <v>63.13</v>
      </c>
      <c r="K38" s="537">
        <v>63.13</v>
      </c>
      <c r="L38" s="537">
        <v>74512</v>
      </c>
      <c r="M38" s="537">
        <v>304.81</v>
      </c>
      <c r="N38" s="537">
        <v>304.81</v>
      </c>
    </row>
    <row r="39" spans="1:14" x14ac:dyDescent="0.25">
      <c r="A39" s="537"/>
      <c r="B39" s="538" t="s">
        <v>50</v>
      </c>
      <c r="C39" s="537">
        <v>930223</v>
      </c>
      <c r="D39" s="537">
        <v>2444.5500000000002</v>
      </c>
      <c r="E39" s="537">
        <v>2444.5500000000002</v>
      </c>
      <c r="F39" s="537">
        <v>83729</v>
      </c>
      <c r="G39" s="537">
        <v>672.93</v>
      </c>
      <c r="H39" s="537">
        <v>672.93</v>
      </c>
      <c r="I39" s="537">
        <v>1878</v>
      </c>
      <c r="J39" s="537">
        <v>90.45</v>
      </c>
      <c r="K39" s="537">
        <v>90.45</v>
      </c>
      <c r="L39" s="537">
        <v>1015830</v>
      </c>
      <c r="M39" s="537">
        <v>3207.92</v>
      </c>
      <c r="N39" s="537">
        <v>3207.92</v>
      </c>
    </row>
    <row r="40" spans="1:14" x14ac:dyDescent="0.25">
      <c r="A40" s="537"/>
      <c r="B40" s="538" t="s">
        <v>729</v>
      </c>
      <c r="C40" s="537">
        <v>65466</v>
      </c>
      <c r="D40" s="537">
        <v>196.67</v>
      </c>
      <c r="E40" s="537">
        <v>196.67</v>
      </c>
      <c r="F40" s="537">
        <v>2</v>
      </c>
      <c r="G40" s="537">
        <v>0.1</v>
      </c>
      <c r="H40" s="537">
        <v>0.1</v>
      </c>
      <c r="I40" s="537">
        <v>19</v>
      </c>
      <c r="J40" s="537">
        <v>1.69</v>
      </c>
      <c r="K40" s="537">
        <v>1.69</v>
      </c>
      <c r="L40" s="537">
        <v>65487</v>
      </c>
      <c r="M40" s="537">
        <v>198.46</v>
      </c>
      <c r="N40" s="537">
        <v>198.46</v>
      </c>
    </row>
    <row r="41" spans="1:14" x14ac:dyDescent="0.25">
      <c r="A41" s="537"/>
      <c r="B41" s="538" t="s">
        <v>728</v>
      </c>
      <c r="C41" s="537">
        <v>136619</v>
      </c>
      <c r="D41" s="537">
        <v>386.92</v>
      </c>
      <c r="E41" s="537">
        <v>386.92</v>
      </c>
      <c r="F41" s="537">
        <v>18848</v>
      </c>
      <c r="G41" s="537">
        <v>187.89</v>
      </c>
      <c r="H41" s="537">
        <v>187.89</v>
      </c>
      <c r="I41" s="537">
        <v>1234</v>
      </c>
      <c r="J41" s="537">
        <v>75.17</v>
      </c>
      <c r="K41" s="537">
        <v>75.17</v>
      </c>
      <c r="L41" s="537">
        <v>156701</v>
      </c>
      <c r="M41" s="537">
        <v>649.98</v>
      </c>
      <c r="N41" s="537">
        <v>649.98</v>
      </c>
    </row>
    <row r="42" spans="1:14" x14ac:dyDescent="0.25">
      <c r="A42" s="537"/>
      <c r="B42" s="538" t="s">
        <v>727</v>
      </c>
      <c r="C42" s="537">
        <v>2</v>
      </c>
      <c r="D42" s="537">
        <v>0</v>
      </c>
      <c r="E42" s="537">
        <v>0</v>
      </c>
      <c r="F42" s="537">
        <v>492</v>
      </c>
      <c r="G42" s="537">
        <v>17.93</v>
      </c>
      <c r="H42" s="537">
        <v>17.93</v>
      </c>
      <c r="I42" s="537">
        <v>213</v>
      </c>
      <c r="J42" s="537">
        <v>12.12</v>
      </c>
      <c r="K42" s="537">
        <v>12.12</v>
      </c>
      <c r="L42" s="537">
        <v>707</v>
      </c>
      <c r="M42" s="537">
        <v>30.06</v>
      </c>
      <c r="N42" s="537">
        <v>30.06</v>
      </c>
    </row>
    <row r="43" spans="1:14" ht="36" x14ac:dyDescent="0.25">
      <c r="A43" s="537"/>
      <c r="B43" s="538" t="s">
        <v>726</v>
      </c>
      <c r="C43" s="537">
        <v>802</v>
      </c>
      <c r="D43" s="537">
        <v>2.94</v>
      </c>
      <c r="E43" s="537">
        <v>2.94</v>
      </c>
      <c r="F43" s="537">
        <v>114</v>
      </c>
      <c r="G43" s="537">
        <v>4.3</v>
      </c>
      <c r="H43" s="537">
        <v>4.3</v>
      </c>
      <c r="I43" s="537">
        <v>185</v>
      </c>
      <c r="J43" s="537">
        <v>11.64</v>
      </c>
      <c r="K43" s="537">
        <v>11.64</v>
      </c>
      <c r="L43" s="537">
        <v>1101</v>
      </c>
      <c r="M43" s="537">
        <v>18.88</v>
      </c>
      <c r="N43" s="537">
        <v>18.88</v>
      </c>
    </row>
    <row r="44" spans="1:14" x14ac:dyDescent="0.25">
      <c r="A44" s="537"/>
      <c r="B44" s="538" t="s">
        <v>55</v>
      </c>
      <c r="C44" s="537">
        <v>52966</v>
      </c>
      <c r="D44" s="537">
        <v>201.82</v>
      </c>
      <c r="E44" s="537">
        <v>201.82</v>
      </c>
      <c r="F44" s="537">
        <v>2853</v>
      </c>
      <c r="G44" s="537">
        <v>15.69</v>
      </c>
      <c r="H44" s="537">
        <v>15.69</v>
      </c>
      <c r="I44" s="537">
        <v>0</v>
      </c>
      <c r="J44" s="537">
        <v>0</v>
      </c>
      <c r="K44" s="537">
        <v>0</v>
      </c>
      <c r="L44" s="537">
        <v>55819</v>
      </c>
      <c r="M44" s="537">
        <v>217.51</v>
      </c>
      <c r="N44" s="537">
        <v>217.51</v>
      </c>
    </row>
    <row r="45" spans="1:14" x14ac:dyDescent="0.25">
      <c r="A45" s="537"/>
      <c r="B45" s="538" t="s">
        <v>725</v>
      </c>
      <c r="C45" s="537">
        <v>133839</v>
      </c>
      <c r="D45" s="537">
        <v>493.56</v>
      </c>
      <c r="E45" s="537">
        <v>492.45</v>
      </c>
      <c r="F45" s="537">
        <v>74192</v>
      </c>
      <c r="G45" s="537">
        <v>831.38</v>
      </c>
      <c r="H45" s="537">
        <v>831.08</v>
      </c>
      <c r="I45" s="537">
        <v>1322</v>
      </c>
      <c r="J45" s="537">
        <v>91.52</v>
      </c>
      <c r="K45" s="537">
        <v>91.51</v>
      </c>
      <c r="L45" s="537">
        <v>209353</v>
      </c>
      <c r="M45" s="537">
        <v>1416.46</v>
      </c>
      <c r="N45" s="537">
        <v>1415.04</v>
      </c>
    </row>
    <row r="46" spans="1:14" x14ac:dyDescent="0.25">
      <c r="A46" s="537"/>
      <c r="B46" s="538" t="s">
        <v>724</v>
      </c>
      <c r="C46" s="537">
        <v>193</v>
      </c>
      <c r="D46" s="537">
        <v>0.9</v>
      </c>
      <c r="E46" s="537">
        <v>0.9</v>
      </c>
      <c r="F46" s="537">
        <v>454</v>
      </c>
      <c r="G46" s="537">
        <v>12.15</v>
      </c>
      <c r="H46" s="537">
        <v>12.15</v>
      </c>
      <c r="I46" s="537">
        <v>330</v>
      </c>
      <c r="J46" s="537">
        <v>27.41</v>
      </c>
      <c r="K46" s="537">
        <v>27.41</v>
      </c>
      <c r="L46" s="537">
        <v>977</v>
      </c>
      <c r="M46" s="537">
        <v>40.47</v>
      </c>
      <c r="N46" s="537">
        <v>40.47</v>
      </c>
    </row>
    <row r="47" spans="1:14" x14ac:dyDescent="0.25">
      <c r="A47" s="537"/>
      <c r="B47" s="537" t="s">
        <v>317</v>
      </c>
      <c r="C47" s="537">
        <v>1404148</v>
      </c>
      <c r="D47" s="537">
        <v>3965.96</v>
      </c>
      <c r="E47" s="537">
        <v>3963.78</v>
      </c>
      <c r="F47" s="537">
        <v>188547</v>
      </c>
      <c r="G47" s="537">
        <v>1955.9</v>
      </c>
      <c r="H47" s="537">
        <v>1879.6</v>
      </c>
      <c r="I47" s="537">
        <v>9616</v>
      </c>
      <c r="J47" s="537">
        <v>656.83</v>
      </c>
      <c r="K47" s="537">
        <v>544.95000000000005</v>
      </c>
      <c r="L47" s="537">
        <v>1602311</v>
      </c>
      <c r="M47" s="537">
        <v>6578.69</v>
      </c>
      <c r="N47" s="537">
        <v>6388.33</v>
      </c>
    </row>
    <row r="48" spans="1:14" ht="14.45" customHeight="1" x14ac:dyDescent="0.25">
      <c r="A48" s="666" t="s">
        <v>723</v>
      </c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8"/>
      <c r="N48" s="539"/>
    </row>
    <row r="49" spans="1:14" ht="36" x14ac:dyDescent="0.25">
      <c r="A49" s="537"/>
      <c r="B49" s="538" t="s">
        <v>62</v>
      </c>
      <c r="C49" s="537">
        <v>19345</v>
      </c>
      <c r="D49" s="537">
        <v>62.76</v>
      </c>
      <c r="E49" s="537">
        <v>62.76</v>
      </c>
      <c r="F49" s="537">
        <v>42275</v>
      </c>
      <c r="G49" s="537">
        <v>757.21</v>
      </c>
      <c r="H49" s="537">
        <v>757.21</v>
      </c>
      <c r="I49" s="537">
        <v>1605</v>
      </c>
      <c r="J49" s="537">
        <v>148.91999999999999</v>
      </c>
      <c r="K49" s="537">
        <v>148.91999999999999</v>
      </c>
      <c r="L49" s="537">
        <v>63225</v>
      </c>
      <c r="M49" s="537">
        <v>968.89</v>
      </c>
      <c r="N49" s="537">
        <v>968.89</v>
      </c>
    </row>
    <row r="50" spans="1:14" ht="36" x14ac:dyDescent="0.25">
      <c r="A50" s="537"/>
      <c r="B50" s="538" t="s">
        <v>148</v>
      </c>
      <c r="C50" s="537">
        <v>234349</v>
      </c>
      <c r="D50" s="537">
        <v>689.66</v>
      </c>
      <c r="E50" s="537">
        <v>689.65</v>
      </c>
      <c r="F50" s="537">
        <v>183355</v>
      </c>
      <c r="G50" s="537">
        <v>2297.91</v>
      </c>
      <c r="H50" s="537">
        <v>2274.88</v>
      </c>
      <c r="I50" s="537">
        <v>5459</v>
      </c>
      <c r="J50" s="537">
        <v>509.45</v>
      </c>
      <c r="K50" s="537">
        <v>509.44</v>
      </c>
      <c r="L50" s="537">
        <v>423163</v>
      </c>
      <c r="M50" s="537">
        <v>3497.03</v>
      </c>
      <c r="N50" s="537">
        <v>3473.98</v>
      </c>
    </row>
    <row r="51" spans="1:14" x14ac:dyDescent="0.25">
      <c r="A51" s="537"/>
      <c r="B51" s="537" t="s">
        <v>317</v>
      </c>
      <c r="C51" s="537">
        <v>253694</v>
      </c>
      <c r="D51" s="537">
        <v>752.42</v>
      </c>
      <c r="E51" s="537">
        <v>752.41</v>
      </c>
      <c r="F51" s="537">
        <v>225630</v>
      </c>
      <c r="G51" s="537">
        <v>3055.12</v>
      </c>
      <c r="H51" s="537">
        <v>3032.09</v>
      </c>
      <c r="I51" s="537">
        <v>7064</v>
      </c>
      <c r="J51" s="537">
        <v>658.38</v>
      </c>
      <c r="K51" s="537">
        <v>658.37</v>
      </c>
      <c r="L51" s="537">
        <v>486388</v>
      </c>
      <c r="M51" s="537">
        <v>4465.92</v>
      </c>
      <c r="N51" s="537">
        <v>4442.87</v>
      </c>
    </row>
    <row r="52" spans="1:14" ht="14.45" customHeight="1" x14ac:dyDescent="0.25">
      <c r="A52" s="666" t="s">
        <v>722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7"/>
      <c r="M52" s="668"/>
      <c r="N52" s="539"/>
    </row>
    <row r="53" spans="1:14" ht="36" x14ac:dyDescent="0.25">
      <c r="A53" s="537"/>
      <c r="B53" s="538" t="s">
        <v>721</v>
      </c>
      <c r="C53" s="537">
        <v>63883</v>
      </c>
      <c r="D53" s="537">
        <v>139.65</v>
      </c>
      <c r="E53" s="537">
        <v>139.65</v>
      </c>
      <c r="F53" s="537">
        <v>0</v>
      </c>
      <c r="G53" s="537">
        <v>0</v>
      </c>
      <c r="H53" s="537">
        <v>0</v>
      </c>
      <c r="I53" s="537">
        <v>0</v>
      </c>
      <c r="J53" s="537">
        <v>0</v>
      </c>
      <c r="K53" s="537">
        <v>0</v>
      </c>
      <c r="L53" s="537">
        <v>63883</v>
      </c>
      <c r="M53" s="537">
        <v>139.65</v>
      </c>
      <c r="N53" s="537">
        <v>139.65</v>
      </c>
    </row>
    <row r="54" spans="1:14" x14ac:dyDescent="0.25">
      <c r="A54" s="537"/>
      <c r="B54" s="537" t="s">
        <v>317</v>
      </c>
      <c r="C54" s="537">
        <v>63883</v>
      </c>
      <c r="D54" s="537">
        <v>139.65</v>
      </c>
      <c r="E54" s="537">
        <v>139.65</v>
      </c>
      <c r="F54" s="537">
        <v>0</v>
      </c>
      <c r="G54" s="537">
        <v>0</v>
      </c>
      <c r="H54" s="537">
        <v>0</v>
      </c>
      <c r="I54" s="537">
        <v>0</v>
      </c>
      <c r="J54" s="537">
        <v>0</v>
      </c>
      <c r="K54" s="537">
        <v>0</v>
      </c>
      <c r="L54" s="537">
        <v>63883</v>
      </c>
      <c r="M54" s="537">
        <v>139.65</v>
      </c>
      <c r="N54" s="537">
        <v>139.65</v>
      </c>
    </row>
    <row r="55" spans="1:14" ht="14.45" customHeight="1" x14ac:dyDescent="0.25">
      <c r="A55" s="666" t="s">
        <v>720</v>
      </c>
      <c r="B55" s="667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8"/>
      <c r="N55" s="539"/>
    </row>
    <row r="56" spans="1:14" ht="54" x14ac:dyDescent="0.25">
      <c r="A56" s="537"/>
      <c r="B56" s="538" t="s">
        <v>719</v>
      </c>
      <c r="C56" s="537">
        <v>26</v>
      </c>
      <c r="D56" s="537">
        <v>0.08</v>
      </c>
      <c r="E56" s="537">
        <v>0.08</v>
      </c>
      <c r="F56" s="537">
        <v>0</v>
      </c>
      <c r="G56" s="537">
        <v>0</v>
      </c>
      <c r="H56" s="537">
        <v>0</v>
      </c>
      <c r="I56" s="537">
        <v>0</v>
      </c>
      <c r="J56" s="537">
        <v>0</v>
      </c>
      <c r="K56" s="537">
        <v>0</v>
      </c>
      <c r="L56" s="537">
        <v>26</v>
      </c>
      <c r="M56" s="537">
        <v>0.08</v>
      </c>
      <c r="N56" s="537">
        <v>0.08</v>
      </c>
    </row>
    <row r="57" spans="1:14" x14ac:dyDescent="0.25">
      <c r="A57" s="537"/>
      <c r="B57" s="538" t="s">
        <v>718</v>
      </c>
      <c r="C57" s="537">
        <v>42409</v>
      </c>
      <c r="D57" s="537">
        <v>185.46</v>
      </c>
      <c r="E57" s="537">
        <v>185.46</v>
      </c>
      <c r="F57" s="537">
        <v>0</v>
      </c>
      <c r="G57" s="537">
        <v>0</v>
      </c>
      <c r="H57" s="537">
        <v>0</v>
      </c>
      <c r="I57" s="537">
        <v>0</v>
      </c>
      <c r="J57" s="537">
        <v>0</v>
      </c>
      <c r="K57" s="537">
        <v>0</v>
      </c>
      <c r="L57" s="537">
        <v>42409</v>
      </c>
      <c r="M57" s="537">
        <v>185.46</v>
      </c>
      <c r="N57" s="537">
        <v>185.46</v>
      </c>
    </row>
    <row r="58" spans="1:14" ht="54" x14ac:dyDescent="0.25">
      <c r="A58" s="537"/>
      <c r="B58" s="538" t="s">
        <v>717</v>
      </c>
      <c r="C58" s="537">
        <v>82037</v>
      </c>
      <c r="D58" s="537">
        <v>247.29</v>
      </c>
      <c r="E58" s="537">
        <v>247.29</v>
      </c>
      <c r="F58" s="537">
        <v>0</v>
      </c>
      <c r="G58" s="537">
        <v>0</v>
      </c>
      <c r="H58" s="537">
        <v>0</v>
      </c>
      <c r="I58" s="537">
        <v>0</v>
      </c>
      <c r="J58" s="537">
        <v>0</v>
      </c>
      <c r="K58" s="537">
        <v>0</v>
      </c>
      <c r="L58" s="537">
        <v>82037</v>
      </c>
      <c r="M58" s="537">
        <v>247.29</v>
      </c>
      <c r="N58" s="537">
        <v>247.29</v>
      </c>
    </row>
    <row r="59" spans="1:14" ht="36" x14ac:dyDescent="0.25">
      <c r="A59" s="537"/>
      <c r="B59" s="538" t="s">
        <v>716</v>
      </c>
      <c r="C59" s="537">
        <v>234753</v>
      </c>
      <c r="D59" s="537">
        <v>746.5</v>
      </c>
      <c r="E59" s="537">
        <v>746.5</v>
      </c>
      <c r="F59" s="537">
        <v>28687</v>
      </c>
      <c r="G59" s="537">
        <v>154.38</v>
      </c>
      <c r="H59" s="537">
        <v>154.38</v>
      </c>
      <c r="I59" s="537">
        <v>0</v>
      </c>
      <c r="J59" s="537">
        <v>0</v>
      </c>
      <c r="K59" s="537">
        <v>0</v>
      </c>
      <c r="L59" s="537">
        <v>263440</v>
      </c>
      <c r="M59" s="537">
        <v>900.88</v>
      </c>
      <c r="N59" s="537">
        <v>900.88</v>
      </c>
    </row>
    <row r="60" spans="1:14" ht="54" x14ac:dyDescent="0.25">
      <c r="A60" s="537"/>
      <c r="B60" s="538" t="s">
        <v>715</v>
      </c>
      <c r="C60" s="537">
        <v>719253</v>
      </c>
      <c r="D60" s="537">
        <v>1884.91</v>
      </c>
      <c r="E60" s="537">
        <v>1884.91</v>
      </c>
      <c r="F60" s="537">
        <v>168949</v>
      </c>
      <c r="G60" s="537">
        <v>1199.0999999999999</v>
      </c>
      <c r="H60" s="537">
        <v>1199.0999999999999</v>
      </c>
      <c r="I60" s="537">
        <v>0</v>
      </c>
      <c r="J60" s="537">
        <v>0</v>
      </c>
      <c r="K60" s="537">
        <v>0</v>
      </c>
      <c r="L60" s="537">
        <v>888202</v>
      </c>
      <c r="M60" s="537">
        <v>3084.01</v>
      </c>
      <c r="N60" s="537">
        <v>3084.01</v>
      </c>
    </row>
    <row r="61" spans="1:14" ht="36" x14ac:dyDescent="0.25">
      <c r="A61" s="537"/>
      <c r="B61" s="538" t="s">
        <v>714</v>
      </c>
      <c r="C61" s="537">
        <v>29792</v>
      </c>
      <c r="D61" s="537">
        <v>91.56</v>
      </c>
      <c r="E61" s="537">
        <v>91.56</v>
      </c>
      <c r="F61" s="537">
        <v>0</v>
      </c>
      <c r="G61" s="537">
        <v>0</v>
      </c>
      <c r="H61" s="537">
        <v>0</v>
      </c>
      <c r="I61" s="537">
        <v>0</v>
      </c>
      <c r="J61" s="537">
        <v>0</v>
      </c>
      <c r="K61" s="537">
        <v>0</v>
      </c>
      <c r="L61" s="537">
        <v>29792</v>
      </c>
      <c r="M61" s="537">
        <v>91.56</v>
      </c>
      <c r="N61" s="537">
        <v>91.56</v>
      </c>
    </row>
    <row r="62" spans="1:14" ht="36" x14ac:dyDescent="0.25">
      <c r="A62" s="537"/>
      <c r="B62" s="538" t="s">
        <v>713</v>
      </c>
      <c r="C62" s="537">
        <v>221461</v>
      </c>
      <c r="D62" s="537">
        <v>654.44000000000005</v>
      </c>
      <c r="E62" s="537">
        <v>654.44000000000005</v>
      </c>
      <c r="F62" s="537">
        <v>0</v>
      </c>
      <c r="G62" s="537">
        <v>0</v>
      </c>
      <c r="H62" s="537">
        <v>0</v>
      </c>
      <c r="I62" s="537">
        <v>0</v>
      </c>
      <c r="J62" s="537">
        <v>0</v>
      </c>
      <c r="K62" s="537">
        <v>0</v>
      </c>
      <c r="L62" s="537">
        <v>221461</v>
      </c>
      <c r="M62" s="537">
        <v>654.44000000000005</v>
      </c>
      <c r="N62" s="537">
        <v>654.44000000000005</v>
      </c>
    </row>
    <row r="63" spans="1:14" ht="36" x14ac:dyDescent="0.25">
      <c r="A63" s="537"/>
      <c r="B63" s="538" t="s">
        <v>712</v>
      </c>
      <c r="C63" s="537">
        <v>15865</v>
      </c>
      <c r="D63" s="537">
        <v>44.62</v>
      </c>
      <c r="E63" s="537">
        <v>44.62</v>
      </c>
      <c r="F63" s="537">
        <v>4458</v>
      </c>
      <c r="G63" s="537">
        <v>24.32</v>
      </c>
      <c r="H63" s="537">
        <v>24.32</v>
      </c>
      <c r="I63" s="537">
        <v>0</v>
      </c>
      <c r="J63" s="537">
        <v>0</v>
      </c>
      <c r="K63" s="537">
        <v>0</v>
      </c>
      <c r="L63" s="537">
        <v>20323</v>
      </c>
      <c r="M63" s="537">
        <v>68.930000000000007</v>
      </c>
      <c r="N63" s="537">
        <v>68.930000000000007</v>
      </c>
    </row>
    <row r="64" spans="1:14" ht="54" x14ac:dyDescent="0.25">
      <c r="A64" s="537"/>
      <c r="B64" s="538" t="s">
        <v>711</v>
      </c>
      <c r="C64" s="537">
        <v>41461</v>
      </c>
      <c r="D64" s="537">
        <v>126.5</v>
      </c>
      <c r="E64" s="537">
        <v>126.5</v>
      </c>
      <c r="F64" s="537">
        <v>1539</v>
      </c>
      <c r="G64" s="537">
        <v>9.93</v>
      </c>
      <c r="H64" s="537">
        <v>9.93</v>
      </c>
      <c r="I64" s="537">
        <v>0</v>
      </c>
      <c r="J64" s="537">
        <v>0</v>
      </c>
      <c r="K64" s="537">
        <v>0</v>
      </c>
      <c r="L64" s="537">
        <v>43000</v>
      </c>
      <c r="M64" s="537">
        <v>136.43</v>
      </c>
      <c r="N64" s="537">
        <v>136.43</v>
      </c>
    </row>
    <row r="65" spans="1:14" ht="54" x14ac:dyDescent="0.25">
      <c r="A65" s="537"/>
      <c r="B65" s="538" t="s">
        <v>710</v>
      </c>
      <c r="C65" s="537">
        <v>5338</v>
      </c>
      <c r="D65" s="537">
        <v>19.84</v>
      </c>
      <c r="E65" s="537">
        <v>19.84</v>
      </c>
      <c r="F65" s="537">
        <v>0</v>
      </c>
      <c r="G65" s="537">
        <v>0</v>
      </c>
      <c r="H65" s="537">
        <v>0</v>
      </c>
      <c r="I65" s="537">
        <v>0</v>
      </c>
      <c r="J65" s="537">
        <v>0</v>
      </c>
      <c r="K65" s="537">
        <v>0</v>
      </c>
      <c r="L65" s="537">
        <v>5338</v>
      </c>
      <c r="M65" s="537">
        <v>19.84</v>
      </c>
      <c r="N65" s="537">
        <v>19.84</v>
      </c>
    </row>
    <row r="66" spans="1:14" ht="36" x14ac:dyDescent="0.25">
      <c r="A66" s="537"/>
      <c r="B66" s="538" t="s">
        <v>709</v>
      </c>
      <c r="C66" s="537">
        <v>54717</v>
      </c>
      <c r="D66" s="537">
        <v>143.56</v>
      </c>
      <c r="E66" s="537">
        <v>143.56</v>
      </c>
      <c r="F66" s="537">
        <v>1108</v>
      </c>
      <c r="G66" s="537">
        <v>5.54</v>
      </c>
      <c r="H66" s="537">
        <v>5.54</v>
      </c>
      <c r="I66" s="537">
        <v>0</v>
      </c>
      <c r="J66" s="537">
        <v>0</v>
      </c>
      <c r="K66" s="537">
        <v>0</v>
      </c>
      <c r="L66" s="537">
        <v>55825</v>
      </c>
      <c r="M66" s="537">
        <v>149.1</v>
      </c>
      <c r="N66" s="537">
        <v>149.1</v>
      </c>
    </row>
    <row r="67" spans="1:14" ht="54" x14ac:dyDescent="0.25">
      <c r="A67" s="537"/>
      <c r="B67" s="538" t="s">
        <v>708</v>
      </c>
      <c r="C67" s="537">
        <v>51299</v>
      </c>
      <c r="D67" s="537">
        <v>117.65</v>
      </c>
      <c r="E67" s="537">
        <v>117.65</v>
      </c>
      <c r="F67" s="537">
        <v>0</v>
      </c>
      <c r="G67" s="537">
        <v>0</v>
      </c>
      <c r="H67" s="537">
        <v>0</v>
      </c>
      <c r="I67" s="537">
        <v>0</v>
      </c>
      <c r="J67" s="537">
        <v>0</v>
      </c>
      <c r="K67" s="537">
        <v>0</v>
      </c>
      <c r="L67" s="537">
        <v>51299</v>
      </c>
      <c r="M67" s="537">
        <v>117.65</v>
      </c>
      <c r="N67" s="537">
        <v>117.65</v>
      </c>
    </row>
    <row r="68" spans="1:14" ht="54" x14ac:dyDescent="0.25">
      <c r="A68" s="537"/>
      <c r="B68" s="538" t="s">
        <v>707</v>
      </c>
      <c r="C68" s="537">
        <v>89580</v>
      </c>
      <c r="D68" s="537">
        <v>248.4</v>
      </c>
      <c r="E68" s="537">
        <v>248.4</v>
      </c>
      <c r="F68" s="537">
        <v>0</v>
      </c>
      <c r="G68" s="537">
        <v>0</v>
      </c>
      <c r="H68" s="537">
        <v>0</v>
      </c>
      <c r="I68" s="537">
        <v>0</v>
      </c>
      <c r="J68" s="537">
        <v>0</v>
      </c>
      <c r="K68" s="537">
        <v>0</v>
      </c>
      <c r="L68" s="537">
        <v>89580</v>
      </c>
      <c r="M68" s="537">
        <v>248.4</v>
      </c>
      <c r="N68" s="537">
        <v>248.4</v>
      </c>
    </row>
    <row r="69" spans="1:14" ht="36" x14ac:dyDescent="0.25">
      <c r="A69" s="537"/>
      <c r="B69" s="538" t="s">
        <v>706</v>
      </c>
      <c r="C69" s="537">
        <v>0</v>
      </c>
      <c r="D69" s="537">
        <v>0</v>
      </c>
      <c r="E69" s="537">
        <v>0</v>
      </c>
      <c r="F69" s="537">
        <v>0</v>
      </c>
      <c r="G69" s="537">
        <v>0</v>
      </c>
      <c r="H69" s="537">
        <v>0</v>
      </c>
      <c r="I69" s="537">
        <v>0</v>
      </c>
      <c r="J69" s="537">
        <v>0</v>
      </c>
      <c r="K69" s="537">
        <v>0</v>
      </c>
      <c r="L69" s="537">
        <v>0</v>
      </c>
      <c r="M69" s="537">
        <v>0</v>
      </c>
      <c r="N69" s="537">
        <v>0</v>
      </c>
    </row>
    <row r="70" spans="1:14" ht="36" x14ac:dyDescent="0.25">
      <c r="A70" s="537"/>
      <c r="B70" s="538" t="s">
        <v>705</v>
      </c>
      <c r="C70" s="537">
        <v>0</v>
      </c>
      <c r="D70" s="537">
        <v>0</v>
      </c>
      <c r="E70" s="537">
        <v>0</v>
      </c>
      <c r="F70" s="537">
        <v>7</v>
      </c>
      <c r="G70" s="537">
        <v>0.35</v>
      </c>
      <c r="H70" s="537">
        <v>0.35</v>
      </c>
      <c r="I70" s="537">
        <v>178</v>
      </c>
      <c r="J70" s="537">
        <v>42.23</v>
      </c>
      <c r="K70" s="537">
        <v>42.23</v>
      </c>
      <c r="L70" s="537">
        <v>185</v>
      </c>
      <c r="M70" s="537">
        <v>42.58</v>
      </c>
      <c r="N70" s="537">
        <v>42.58</v>
      </c>
    </row>
    <row r="71" spans="1:14" ht="36" x14ac:dyDescent="0.25">
      <c r="A71" s="537"/>
      <c r="B71" s="538" t="s">
        <v>704</v>
      </c>
      <c r="C71" s="537">
        <v>0</v>
      </c>
      <c r="D71" s="537">
        <v>0</v>
      </c>
      <c r="E71" s="537">
        <v>0</v>
      </c>
      <c r="F71" s="537">
        <v>0</v>
      </c>
      <c r="G71" s="537">
        <v>0</v>
      </c>
      <c r="H71" s="537">
        <v>0</v>
      </c>
      <c r="I71" s="537">
        <v>0</v>
      </c>
      <c r="J71" s="537">
        <v>0</v>
      </c>
      <c r="K71" s="537">
        <v>0</v>
      </c>
      <c r="L71" s="537">
        <v>0</v>
      </c>
      <c r="M71" s="537">
        <v>0</v>
      </c>
      <c r="N71" s="537">
        <v>0</v>
      </c>
    </row>
    <row r="72" spans="1:14" ht="54" x14ac:dyDescent="0.25">
      <c r="A72" s="537"/>
      <c r="B72" s="538" t="s">
        <v>703</v>
      </c>
      <c r="C72" s="537">
        <v>16201</v>
      </c>
      <c r="D72" s="537">
        <v>57.61</v>
      </c>
      <c r="E72" s="537">
        <v>57.61</v>
      </c>
      <c r="F72" s="537">
        <v>0</v>
      </c>
      <c r="G72" s="537">
        <v>0</v>
      </c>
      <c r="H72" s="537">
        <v>0</v>
      </c>
      <c r="I72" s="537">
        <v>0</v>
      </c>
      <c r="J72" s="537">
        <v>0</v>
      </c>
      <c r="K72" s="537">
        <v>0</v>
      </c>
      <c r="L72" s="537">
        <v>16201</v>
      </c>
      <c r="M72" s="537">
        <v>57.61</v>
      </c>
      <c r="N72" s="537">
        <v>57.61</v>
      </c>
    </row>
    <row r="73" spans="1:14" x14ac:dyDescent="0.25">
      <c r="A73" s="537"/>
      <c r="B73" s="537" t="s">
        <v>317</v>
      </c>
      <c r="C73" s="537">
        <v>1604192</v>
      </c>
      <c r="D73" s="537">
        <v>4568.42</v>
      </c>
      <c r="E73" s="537">
        <v>4568.42</v>
      </c>
      <c r="F73" s="537">
        <v>204748</v>
      </c>
      <c r="G73" s="537">
        <v>1393.62</v>
      </c>
      <c r="H73" s="537">
        <v>1393.62</v>
      </c>
      <c r="I73" s="537">
        <v>178</v>
      </c>
      <c r="J73" s="537">
        <v>42.23</v>
      </c>
      <c r="K73" s="537">
        <v>42.23</v>
      </c>
      <c r="L73" s="537">
        <v>1809118</v>
      </c>
      <c r="M73" s="537">
        <v>6004.27</v>
      </c>
      <c r="N73" s="537">
        <v>6004.27</v>
      </c>
    </row>
    <row r="74" spans="1:14" ht="14.45" customHeight="1" x14ac:dyDescent="0.25">
      <c r="A74" s="666" t="s">
        <v>702</v>
      </c>
      <c r="B74" s="667"/>
      <c r="C74" s="667"/>
      <c r="D74" s="667"/>
      <c r="E74" s="667"/>
      <c r="F74" s="667"/>
      <c r="G74" s="667"/>
      <c r="H74" s="667"/>
      <c r="I74" s="667"/>
      <c r="J74" s="667"/>
      <c r="K74" s="667"/>
      <c r="L74" s="667"/>
      <c r="M74" s="668"/>
      <c r="N74" s="539"/>
    </row>
    <row r="75" spans="1:14" x14ac:dyDescent="0.25">
      <c r="A75" s="537"/>
      <c r="B75" s="538" t="s">
        <v>701</v>
      </c>
      <c r="C75" s="537">
        <v>3</v>
      </c>
      <c r="D75" s="537">
        <v>0.01</v>
      </c>
      <c r="E75" s="537">
        <v>0.01</v>
      </c>
      <c r="F75" s="537">
        <v>0</v>
      </c>
      <c r="G75" s="537">
        <v>0</v>
      </c>
      <c r="H75" s="537">
        <v>0</v>
      </c>
      <c r="I75" s="537">
        <v>0</v>
      </c>
      <c r="J75" s="537">
        <v>0</v>
      </c>
      <c r="K75" s="537">
        <v>0</v>
      </c>
      <c r="L75" s="537">
        <v>3</v>
      </c>
      <c r="M75" s="537">
        <v>0.01</v>
      </c>
      <c r="N75" s="537">
        <v>0.01</v>
      </c>
    </row>
    <row r="76" spans="1:14" ht="54" x14ac:dyDescent="0.25">
      <c r="A76" s="537"/>
      <c r="B76" s="538" t="s">
        <v>700</v>
      </c>
      <c r="C76" s="537">
        <v>0</v>
      </c>
      <c r="D76" s="537">
        <v>0</v>
      </c>
      <c r="E76" s="537">
        <v>0</v>
      </c>
      <c r="F76" s="537">
        <v>55</v>
      </c>
      <c r="G76" s="537">
        <v>2.2400000000000002</v>
      </c>
      <c r="H76" s="537">
        <v>2.2400000000000002</v>
      </c>
      <c r="I76" s="537">
        <v>551</v>
      </c>
      <c r="J76" s="537">
        <v>34.880000000000003</v>
      </c>
      <c r="K76" s="537">
        <v>34.880000000000003</v>
      </c>
      <c r="L76" s="537">
        <v>606</v>
      </c>
      <c r="M76" s="537">
        <v>37.119999999999997</v>
      </c>
      <c r="N76" s="537">
        <v>37.119999999999997</v>
      </c>
    </row>
    <row r="77" spans="1:14" ht="36" x14ac:dyDescent="0.25">
      <c r="A77" s="537"/>
      <c r="B77" s="538" t="s">
        <v>699</v>
      </c>
      <c r="C77" s="537">
        <v>0</v>
      </c>
      <c r="D77" s="537">
        <v>0</v>
      </c>
      <c r="E77" s="537">
        <v>0</v>
      </c>
      <c r="F77" s="537">
        <v>1632</v>
      </c>
      <c r="G77" s="537">
        <v>51.69</v>
      </c>
      <c r="H77" s="537">
        <v>51.69</v>
      </c>
      <c r="I77" s="537">
        <v>395</v>
      </c>
      <c r="J77" s="537">
        <v>28.09</v>
      </c>
      <c r="K77" s="537">
        <v>28.09</v>
      </c>
      <c r="L77" s="537">
        <v>2027</v>
      </c>
      <c r="M77" s="537">
        <v>79.78</v>
      </c>
      <c r="N77" s="537">
        <v>79.78</v>
      </c>
    </row>
    <row r="78" spans="1:14" ht="36" x14ac:dyDescent="0.25">
      <c r="A78" s="537"/>
      <c r="B78" s="538" t="s">
        <v>698</v>
      </c>
      <c r="C78" s="537">
        <v>214</v>
      </c>
      <c r="D78" s="537">
        <v>0.25</v>
      </c>
      <c r="E78" s="537">
        <v>0.22</v>
      </c>
      <c r="F78" s="537">
        <v>2041</v>
      </c>
      <c r="G78" s="537">
        <v>83.79</v>
      </c>
      <c r="H78" s="537">
        <v>77.58</v>
      </c>
      <c r="I78" s="537">
        <v>1895</v>
      </c>
      <c r="J78" s="537">
        <v>145.41</v>
      </c>
      <c r="K78" s="537">
        <v>135.18</v>
      </c>
      <c r="L78" s="537">
        <v>4150</v>
      </c>
      <c r="M78" s="537">
        <v>229.45</v>
      </c>
      <c r="N78" s="537">
        <v>212.98</v>
      </c>
    </row>
    <row r="79" spans="1:14" ht="54" x14ac:dyDescent="0.25">
      <c r="A79" s="537"/>
      <c r="B79" s="538" t="s">
        <v>697</v>
      </c>
      <c r="C79" s="537">
        <v>443819</v>
      </c>
      <c r="D79" s="537">
        <v>1506.38</v>
      </c>
      <c r="E79" s="537">
        <v>1506.38</v>
      </c>
      <c r="F79" s="537">
        <v>16</v>
      </c>
      <c r="G79" s="537">
        <v>0.55000000000000004</v>
      </c>
      <c r="H79" s="537">
        <v>0.55000000000000004</v>
      </c>
      <c r="I79" s="537">
        <v>516</v>
      </c>
      <c r="J79" s="537">
        <v>117.85</v>
      </c>
      <c r="K79" s="537">
        <v>117.85</v>
      </c>
      <c r="L79" s="537">
        <v>444351</v>
      </c>
      <c r="M79" s="537">
        <v>1624.77</v>
      </c>
      <c r="N79" s="537">
        <v>1624.77</v>
      </c>
    </row>
    <row r="80" spans="1:14" ht="36" x14ac:dyDescent="0.25">
      <c r="A80" s="537"/>
      <c r="B80" s="538" t="s">
        <v>696</v>
      </c>
      <c r="C80" s="537">
        <v>261</v>
      </c>
      <c r="D80" s="537">
        <v>1.18</v>
      </c>
      <c r="E80" s="537">
        <v>1.18</v>
      </c>
      <c r="F80" s="537">
        <v>22572</v>
      </c>
      <c r="G80" s="537">
        <v>652.39</v>
      </c>
      <c r="H80" s="537">
        <v>652.39</v>
      </c>
      <c r="I80" s="537">
        <v>6118</v>
      </c>
      <c r="J80" s="537">
        <v>377.67</v>
      </c>
      <c r="K80" s="537">
        <v>377.67</v>
      </c>
      <c r="L80" s="537">
        <v>28951</v>
      </c>
      <c r="M80" s="537">
        <v>1031.24</v>
      </c>
      <c r="N80" s="537">
        <v>1031.24</v>
      </c>
    </row>
    <row r="81" spans="1:14" ht="36" x14ac:dyDescent="0.25">
      <c r="A81" s="537"/>
      <c r="B81" s="538" t="s">
        <v>695</v>
      </c>
      <c r="C81" s="537">
        <v>0</v>
      </c>
      <c r="D81" s="537">
        <v>0</v>
      </c>
      <c r="E81" s="537">
        <v>0</v>
      </c>
      <c r="F81" s="537">
        <v>0</v>
      </c>
      <c r="G81" s="537">
        <v>0</v>
      </c>
      <c r="H81" s="537">
        <v>0</v>
      </c>
      <c r="I81" s="537">
        <v>1193</v>
      </c>
      <c r="J81" s="537">
        <v>76.84</v>
      </c>
      <c r="K81" s="537">
        <v>76.84</v>
      </c>
      <c r="L81" s="537">
        <v>1193</v>
      </c>
      <c r="M81" s="537">
        <v>76.84</v>
      </c>
      <c r="N81" s="537">
        <v>76.84</v>
      </c>
    </row>
    <row r="82" spans="1:14" ht="72" x14ac:dyDescent="0.25">
      <c r="A82" s="537"/>
      <c r="B82" s="538" t="s">
        <v>694</v>
      </c>
      <c r="C82" s="537">
        <v>0</v>
      </c>
      <c r="D82" s="537">
        <v>0</v>
      </c>
      <c r="E82" s="537">
        <v>0</v>
      </c>
      <c r="F82" s="537">
        <v>47</v>
      </c>
      <c r="G82" s="537">
        <v>1.75</v>
      </c>
      <c r="H82" s="537">
        <v>1.27</v>
      </c>
      <c r="I82" s="537">
        <v>70</v>
      </c>
      <c r="J82" s="537">
        <v>4.99</v>
      </c>
      <c r="K82" s="537">
        <v>3.04</v>
      </c>
      <c r="L82" s="537">
        <v>117</v>
      </c>
      <c r="M82" s="537">
        <v>6.74</v>
      </c>
      <c r="N82" s="537">
        <v>4.3099999999999996</v>
      </c>
    </row>
    <row r="83" spans="1:14" ht="36" x14ac:dyDescent="0.25">
      <c r="A83" s="537"/>
      <c r="B83" s="538" t="s">
        <v>693</v>
      </c>
      <c r="C83" s="537">
        <v>279079</v>
      </c>
      <c r="D83" s="537">
        <v>974.13</v>
      </c>
      <c r="E83" s="537">
        <v>974.13</v>
      </c>
      <c r="F83" s="537">
        <v>0</v>
      </c>
      <c r="G83" s="537">
        <v>0</v>
      </c>
      <c r="H83" s="537">
        <v>0</v>
      </c>
      <c r="I83" s="537">
        <v>0</v>
      </c>
      <c r="J83" s="537">
        <v>0</v>
      </c>
      <c r="K83" s="537">
        <v>0</v>
      </c>
      <c r="L83" s="537">
        <v>279079</v>
      </c>
      <c r="M83" s="537">
        <v>974.13</v>
      </c>
      <c r="N83" s="537">
        <v>974.13</v>
      </c>
    </row>
    <row r="84" spans="1:14" ht="36" x14ac:dyDescent="0.25">
      <c r="A84" s="537"/>
      <c r="B84" s="538" t="s">
        <v>692</v>
      </c>
      <c r="C84" s="537">
        <v>4410</v>
      </c>
      <c r="D84" s="537">
        <v>107.72</v>
      </c>
      <c r="E84" s="537">
        <v>107.72</v>
      </c>
      <c r="F84" s="537">
        <v>205</v>
      </c>
      <c r="G84" s="537">
        <v>0.74</v>
      </c>
      <c r="H84" s="537">
        <v>0.74</v>
      </c>
      <c r="I84" s="537">
        <v>1160</v>
      </c>
      <c r="J84" s="537">
        <v>66.36</v>
      </c>
      <c r="K84" s="537">
        <v>66.36</v>
      </c>
      <c r="L84" s="537">
        <v>5775</v>
      </c>
      <c r="M84" s="537">
        <v>174.82</v>
      </c>
      <c r="N84" s="537">
        <v>174.82</v>
      </c>
    </row>
    <row r="85" spans="1:14" x14ac:dyDescent="0.25">
      <c r="A85" s="537"/>
      <c r="B85" s="537" t="s">
        <v>317</v>
      </c>
      <c r="C85" s="537">
        <v>727786</v>
      </c>
      <c r="D85" s="537">
        <v>2589.66</v>
      </c>
      <c r="E85" s="537">
        <v>2589.64</v>
      </c>
      <c r="F85" s="537">
        <v>26568</v>
      </c>
      <c r="G85" s="537">
        <v>793.15</v>
      </c>
      <c r="H85" s="537">
        <v>786.45</v>
      </c>
      <c r="I85" s="537">
        <v>11898</v>
      </c>
      <c r="J85" s="537">
        <v>852.09</v>
      </c>
      <c r="K85" s="537">
        <v>839.91</v>
      </c>
      <c r="L85" s="537">
        <v>766252</v>
      </c>
      <c r="M85" s="537">
        <v>4234.8999999999996</v>
      </c>
      <c r="N85" s="537">
        <v>4216</v>
      </c>
    </row>
    <row r="86" spans="1:14" ht="14.45" customHeight="1" x14ac:dyDescent="0.25">
      <c r="A86" s="666" t="s">
        <v>691</v>
      </c>
      <c r="B86" s="667"/>
      <c r="C86" s="667"/>
      <c r="D86" s="667"/>
      <c r="E86" s="667"/>
      <c r="F86" s="667"/>
      <c r="G86" s="667"/>
      <c r="H86" s="667"/>
      <c r="I86" s="667"/>
      <c r="J86" s="667"/>
      <c r="K86" s="667"/>
      <c r="L86" s="667"/>
      <c r="M86" s="668"/>
      <c r="N86" s="539"/>
    </row>
    <row r="87" spans="1:14" ht="54" x14ac:dyDescent="0.25">
      <c r="A87" s="537"/>
      <c r="B87" s="538" t="s">
        <v>690</v>
      </c>
      <c r="C87" s="537">
        <v>67290</v>
      </c>
      <c r="D87" s="537">
        <v>197.23</v>
      </c>
      <c r="E87" s="537">
        <v>197.23</v>
      </c>
      <c r="F87" s="537">
        <v>528</v>
      </c>
      <c r="G87" s="537">
        <v>4.51</v>
      </c>
      <c r="H87" s="537">
        <v>4.51</v>
      </c>
      <c r="I87" s="537">
        <v>1</v>
      </c>
      <c r="J87" s="537">
        <v>0.1</v>
      </c>
      <c r="K87" s="537">
        <v>0.1</v>
      </c>
      <c r="L87" s="537">
        <v>67819</v>
      </c>
      <c r="M87" s="537">
        <v>201.84</v>
      </c>
      <c r="N87" s="537">
        <v>201.84</v>
      </c>
    </row>
    <row r="88" spans="1:14" ht="36" x14ac:dyDescent="0.25">
      <c r="A88" s="537"/>
      <c r="B88" s="538" t="s">
        <v>689</v>
      </c>
      <c r="C88" s="537">
        <v>76233</v>
      </c>
      <c r="D88" s="537">
        <v>214.57</v>
      </c>
      <c r="E88" s="537">
        <v>214.57</v>
      </c>
      <c r="F88" s="537">
        <v>77897</v>
      </c>
      <c r="G88" s="537">
        <v>248.21</v>
      </c>
      <c r="H88" s="537">
        <v>248.21</v>
      </c>
      <c r="I88" s="537">
        <v>58068</v>
      </c>
      <c r="J88" s="537">
        <v>168.45</v>
      </c>
      <c r="K88" s="537">
        <v>168.45</v>
      </c>
      <c r="L88" s="537">
        <v>212198</v>
      </c>
      <c r="M88" s="537">
        <v>631.24</v>
      </c>
      <c r="N88" s="537">
        <v>631.24</v>
      </c>
    </row>
    <row r="89" spans="1:14" ht="36" x14ac:dyDescent="0.25">
      <c r="A89" s="537"/>
      <c r="B89" s="538" t="s">
        <v>409</v>
      </c>
      <c r="C89" s="537">
        <v>171968</v>
      </c>
      <c r="D89" s="537">
        <v>618.88</v>
      </c>
      <c r="E89" s="537">
        <v>618.88</v>
      </c>
      <c r="F89" s="537">
        <v>26171</v>
      </c>
      <c r="G89" s="537">
        <v>177.77</v>
      </c>
      <c r="H89" s="537">
        <v>177.77</v>
      </c>
      <c r="I89" s="537">
        <v>0</v>
      </c>
      <c r="J89" s="537">
        <v>0</v>
      </c>
      <c r="K89" s="537">
        <v>0</v>
      </c>
      <c r="L89" s="537">
        <v>198139</v>
      </c>
      <c r="M89" s="537">
        <v>796.64</v>
      </c>
      <c r="N89" s="537">
        <v>796.64</v>
      </c>
    </row>
    <row r="90" spans="1:14" ht="36" x14ac:dyDescent="0.25">
      <c r="A90" s="537"/>
      <c r="B90" s="538" t="s">
        <v>688</v>
      </c>
      <c r="C90" s="537">
        <v>899</v>
      </c>
      <c r="D90" s="537">
        <v>4.12</v>
      </c>
      <c r="E90" s="537">
        <v>4.12</v>
      </c>
      <c r="F90" s="537">
        <v>7343</v>
      </c>
      <c r="G90" s="537">
        <v>106.01</v>
      </c>
      <c r="H90" s="537">
        <v>106.01</v>
      </c>
      <c r="I90" s="537">
        <v>5</v>
      </c>
      <c r="J90" s="537">
        <v>0.35</v>
      </c>
      <c r="K90" s="537">
        <v>0.35</v>
      </c>
      <c r="L90" s="537">
        <v>8247</v>
      </c>
      <c r="M90" s="537">
        <v>110.48</v>
      </c>
      <c r="N90" s="537">
        <v>110.48</v>
      </c>
    </row>
    <row r="91" spans="1:14" ht="36" x14ac:dyDescent="0.25">
      <c r="A91" s="537"/>
      <c r="B91" s="538" t="s">
        <v>77</v>
      </c>
      <c r="C91" s="537">
        <v>47575</v>
      </c>
      <c r="D91" s="537">
        <v>138.52000000000001</v>
      </c>
      <c r="E91" s="537">
        <v>138.52000000000001</v>
      </c>
      <c r="F91" s="537">
        <v>0</v>
      </c>
      <c r="G91" s="537">
        <v>0</v>
      </c>
      <c r="H91" s="537">
        <v>0</v>
      </c>
      <c r="I91" s="537">
        <v>0</v>
      </c>
      <c r="J91" s="537">
        <v>0</v>
      </c>
      <c r="K91" s="537">
        <v>0</v>
      </c>
      <c r="L91" s="537">
        <v>47575</v>
      </c>
      <c r="M91" s="537">
        <v>138.52000000000001</v>
      </c>
      <c r="N91" s="537">
        <v>138.52000000000001</v>
      </c>
    </row>
    <row r="92" spans="1:14" ht="36" x14ac:dyDescent="0.25">
      <c r="A92" s="537"/>
      <c r="B92" s="538" t="s">
        <v>687</v>
      </c>
      <c r="C92" s="537">
        <v>6355</v>
      </c>
      <c r="D92" s="537">
        <v>23.58</v>
      </c>
      <c r="E92" s="537">
        <v>23.58</v>
      </c>
      <c r="F92" s="537">
        <v>72</v>
      </c>
      <c r="G92" s="537">
        <v>0.43</v>
      </c>
      <c r="H92" s="537">
        <v>0.43</v>
      </c>
      <c r="I92" s="537">
        <v>0</v>
      </c>
      <c r="J92" s="537">
        <v>0</v>
      </c>
      <c r="K92" s="537">
        <v>0</v>
      </c>
      <c r="L92" s="537">
        <v>6427</v>
      </c>
      <c r="M92" s="537">
        <v>24.01</v>
      </c>
      <c r="N92" s="537">
        <v>24.01</v>
      </c>
    </row>
    <row r="93" spans="1:14" x14ac:dyDescent="0.25">
      <c r="A93" s="537"/>
      <c r="B93" s="537" t="s">
        <v>317</v>
      </c>
      <c r="C93" s="537">
        <v>370320</v>
      </c>
      <c r="D93" s="537">
        <v>1196.9100000000001</v>
      </c>
      <c r="E93" s="537">
        <v>1196.9100000000001</v>
      </c>
      <c r="F93" s="537">
        <v>112011</v>
      </c>
      <c r="G93" s="537">
        <v>536.92999999999995</v>
      </c>
      <c r="H93" s="537">
        <v>536.92999999999995</v>
      </c>
      <c r="I93" s="537">
        <v>58074</v>
      </c>
      <c r="J93" s="537">
        <v>168.9</v>
      </c>
      <c r="K93" s="537">
        <v>168.9</v>
      </c>
      <c r="L93" s="537">
        <v>540405</v>
      </c>
      <c r="M93" s="537">
        <v>1902.74</v>
      </c>
      <c r="N93" s="537">
        <v>1902.74</v>
      </c>
    </row>
    <row r="94" spans="1:14" x14ac:dyDescent="0.25">
      <c r="A94" s="537"/>
      <c r="B94" s="537" t="s">
        <v>411</v>
      </c>
      <c r="C94" s="537">
        <v>4738282</v>
      </c>
      <c r="D94" s="537">
        <v>14039.11</v>
      </c>
      <c r="E94" s="537">
        <v>14017.62</v>
      </c>
      <c r="F94" s="537">
        <v>861216</v>
      </c>
      <c r="G94" s="537">
        <v>10083.719999999999</v>
      </c>
      <c r="H94" s="537">
        <v>9850.8799999999992</v>
      </c>
      <c r="I94" s="537">
        <v>133629</v>
      </c>
      <c r="J94" s="537">
        <v>6062.9</v>
      </c>
      <c r="K94" s="537">
        <v>5834.4</v>
      </c>
      <c r="L94" s="537">
        <v>5733127</v>
      </c>
      <c r="M94" s="537">
        <v>30185.73</v>
      </c>
      <c r="N94" s="537">
        <v>29702.91</v>
      </c>
    </row>
  </sheetData>
  <mergeCells count="18">
    <mergeCell ref="A86:M86"/>
    <mergeCell ref="I3:K3"/>
    <mergeCell ref="L2:N3"/>
    <mergeCell ref="A5:M5"/>
    <mergeCell ref="A8:M8"/>
    <mergeCell ref="A27:M27"/>
    <mergeCell ref="A48:M48"/>
    <mergeCell ref="I2:K2"/>
    <mergeCell ref="A1:N1"/>
    <mergeCell ref="A52:M52"/>
    <mergeCell ref="A55:M55"/>
    <mergeCell ref="A74:M74"/>
    <mergeCell ref="A2:A4"/>
    <mergeCell ref="B2:B4"/>
    <mergeCell ref="C2:E2"/>
    <mergeCell ref="C3:E3"/>
    <mergeCell ref="F2:H2"/>
    <mergeCell ref="F3:H3"/>
  </mergeCells>
  <printOptions horizontalCentered="1" verticalCentered="1"/>
  <pageMargins left="0" right="0" top="0" bottom="0" header="0.5" footer="0.5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Anx 8</vt:lpstr>
      <vt:lpstr>Anx 9</vt:lpstr>
      <vt:lpstr>Anx 11</vt:lpstr>
      <vt:lpstr>Anx 22</vt:lpstr>
      <vt:lpstr>Anx 23</vt:lpstr>
      <vt:lpstr>Anx 25</vt:lpstr>
      <vt:lpstr>Anx 26</vt:lpstr>
      <vt:lpstr>Anx 27</vt:lpstr>
      <vt:lpstr>Anx 28</vt:lpstr>
      <vt:lpstr>Anx 29</vt:lpstr>
      <vt:lpstr>Anx 30</vt:lpstr>
      <vt:lpstr>Anx 31</vt:lpstr>
      <vt:lpstr>Anx 32</vt:lpstr>
      <vt:lpstr>Anx 32 A</vt:lpstr>
      <vt:lpstr>Anx 33</vt:lpstr>
      <vt:lpstr>Anx 34</vt:lpstr>
      <vt:lpstr>Anx 34 A</vt:lpstr>
      <vt:lpstr>Anx 35</vt:lpstr>
      <vt:lpstr>Anx 52</vt:lpstr>
      <vt:lpstr>Anx 53</vt:lpstr>
      <vt:lpstr>Anx 54</vt:lpstr>
      <vt:lpstr>Anx 55</vt:lpstr>
      <vt:lpstr>Anx 56</vt:lpstr>
      <vt:lpstr>Anx 57</vt:lpstr>
      <vt:lpstr>Anx 58</vt:lpstr>
      <vt:lpstr>Anx 58 A</vt:lpstr>
      <vt:lpstr>Anx 58 B</vt:lpstr>
      <vt:lpstr>Anx 59</vt:lpstr>
      <vt:lpstr>Anx 60</vt:lpstr>
      <vt:lpstr>Anx 61</vt:lpstr>
      <vt:lpstr>Anx 62</vt:lpstr>
      <vt:lpstr>Anx 63</vt:lpstr>
      <vt:lpstr>Anx 64</vt:lpstr>
      <vt:lpstr>Anx 65</vt:lpstr>
      <vt:lpstr>Anx 65 A</vt:lpstr>
      <vt:lpstr>Anx 72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2020-08-03T12:14:16Z</dcterms:modified>
</cp:coreProperties>
</file>